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smalott\Desktop\"/>
    </mc:Choice>
  </mc:AlternateContent>
  <bookViews>
    <workbookView xWindow="0" yWindow="0" windowWidth="23040" windowHeight="9555"/>
  </bookViews>
  <sheets>
    <sheet name="ROI Calculator" sheetId="1" r:id="rId1"/>
    <sheet name="Values for Graph" sheetId="2" r:id="rId2"/>
  </sheets>
  <externalReferences>
    <externalReference r:id="rId3"/>
  </externalReferenc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9" i="1" l="1"/>
  <c r="E12" i="1" l="1"/>
  <c r="D5" i="2" s="1"/>
  <c r="D4" i="2"/>
  <c r="E4" i="2"/>
  <c r="F4" i="2"/>
  <c r="G4" i="2"/>
  <c r="H4" i="2"/>
  <c r="I4" i="2"/>
  <c r="J4" i="2"/>
  <c r="K4" i="2"/>
  <c r="L4" i="2"/>
  <c r="M4" i="2"/>
  <c r="E19" i="1"/>
  <c r="C9" i="2"/>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C51" i="2"/>
  <c r="C52" i="2"/>
  <c r="C53" i="2"/>
  <c r="C54" i="2"/>
  <c r="C55" i="2"/>
  <c r="C56" i="2"/>
  <c r="C57" i="2"/>
  <c r="C58" i="2"/>
  <c r="C59" i="2"/>
  <c r="C60" i="2"/>
  <c r="C61" i="2"/>
  <c r="C62" i="2"/>
  <c r="C63" i="2"/>
  <c r="C64" i="2"/>
  <c r="C65" i="2"/>
  <c r="C66" i="2"/>
  <c r="C67" i="2"/>
  <c r="C68" i="2"/>
  <c r="D9" i="2"/>
  <c r="D10" i="2"/>
  <c r="D11" i="2"/>
  <c r="D12" i="2"/>
  <c r="D13" i="2"/>
  <c r="D14" i="2"/>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E68" i="2"/>
  <c r="E38" i="2"/>
  <c r="E23" i="2"/>
  <c r="E30" i="2"/>
  <c r="E9" i="2"/>
  <c r="E10" i="2"/>
  <c r="E11" i="2"/>
  <c r="E12" i="2"/>
  <c r="E13" i="2"/>
  <c r="E14" i="2"/>
  <c r="E15" i="2"/>
  <c r="E16" i="2"/>
  <c r="E17" i="2"/>
  <c r="E18" i="2"/>
  <c r="E19" i="2"/>
  <c r="E20" i="2"/>
  <c r="E21" i="2"/>
  <c r="E22" i="2"/>
  <c r="E24" i="2"/>
  <c r="E25" i="2"/>
  <c r="E26" i="2"/>
  <c r="E27" i="2"/>
  <c r="E28" i="2"/>
  <c r="E29" i="2"/>
  <c r="E31" i="2"/>
  <c r="E32" i="2"/>
  <c r="E33" i="2"/>
  <c r="E34" i="2"/>
  <c r="E35" i="2"/>
  <c r="E36" i="2"/>
  <c r="E37"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C69" i="2"/>
  <c r="D69" i="2"/>
  <c r="E69" i="2"/>
  <c r="C70" i="2"/>
  <c r="D70" i="2"/>
  <c r="E70" i="2"/>
  <c r="C71" i="2"/>
  <c r="D71" i="2"/>
  <c r="E71" i="2"/>
  <c r="C72" i="2"/>
  <c r="D72" i="2"/>
  <c r="E72" i="2"/>
  <c r="C73" i="2"/>
  <c r="D73" i="2"/>
  <c r="E73" i="2"/>
  <c r="C74" i="2"/>
  <c r="D74" i="2"/>
  <c r="E74" i="2"/>
  <c r="C75" i="2"/>
  <c r="D75" i="2"/>
  <c r="E75" i="2"/>
  <c r="C76" i="2"/>
  <c r="D76" i="2"/>
  <c r="E76" i="2"/>
  <c r="C77" i="2"/>
  <c r="D77" i="2"/>
  <c r="E77" i="2"/>
  <c r="C78" i="2"/>
  <c r="D78" i="2"/>
  <c r="E78" i="2"/>
  <c r="C79" i="2"/>
  <c r="D79" i="2"/>
  <c r="E79" i="2"/>
  <c r="C80" i="2"/>
  <c r="D80" i="2"/>
  <c r="E80" i="2"/>
  <c r="C81" i="2"/>
  <c r="D81" i="2"/>
  <c r="E81" i="2"/>
  <c r="C82" i="2"/>
  <c r="D82" i="2"/>
  <c r="E82" i="2"/>
  <c r="C83" i="2"/>
  <c r="D83" i="2"/>
  <c r="E83" i="2"/>
  <c r="C84" i="2"/>
  <c r="D84" i="2"/>
  <c r="E84" i="2"/>
  <c r="C85" i="2"/>
  <c r="D85" i="2"/>
  <c r="E85" i="2"/>
  <c r="C86" i="2"/>
  <c r="D86" i="2"/>
  <c r="E86" i="2"/>
  <c r="C87" i="2"/>
  <c r="D87" i="2"/>
  <c r="E87" i="2"/>
  <c r="C88" i="2"/>
  <c r="D88" i="2"/>
  <c r="E88" i="2"/>
  <c r="C89" i="2"/>
  <c r="D89" i="2"/>
  <c r="E89" i="2"/>
  <c r="C90" i="2"/>
  <c r="D90" i="2"/>
  <c r="E90" i="2"/>
  <c r="C91" i="2"/>
  <c r="D91" i="2"/>
  <c r="E91" i="2"/>
  <c r="C92" i="2"/>
  <c r="D92" i="2"/>
  <c r="E92" i="2"/>
  <c r="C93" i="2"/>
  <c r="D93" i="2"/>
  <c r="E93" i="2"/>
  <c r="C94" i="2"/>
  <c r="D94" i="2"/>
  <c r="E94" i="2"/>
  <c r="C95" i="2"/>
  <c r="D95" i="2"/>
  <c r="E95" i="2"/>
  <c r="C96" i="2"/>
  <c r="D96" i="2"/>
  <c r="E96" i="2"/>
  <c r="C97" i="2"/>
  <c r="D97" i="2"/>
  <c r="E97" i="2"/>
  <c r="C98" i="2"/>
  <c r="D98" i="2"/>
  <c r="E98" i="2"/>
  <c r="C99" i="2"/>
  <c r="D99" i="2"/>
  <c r="E99" i="2"/>
  <c r="C100" i="2"/>
  <c r="D100" i="2"/>
  <c r="E100" i="2"/>
  <c r="C101" i="2"/>
  <c r="D101" i="2"/>
  <c r="E101" i="2"/>
  <c r="C102" i="2"/>
  <c r="D102" i="2"/>
  <c r="E102" i="2"/>
  <c r="C103" i="2"/>
  <c r="D103" i="2"/>
  <c r="E103" i="2"/>
  <c r="C104" i="2"/>
  <c r="D104" i="2"/>
  <c r="E104" i="2"/>
  <c r="C105" i="2"/>
  <c r="D105" i="2"/>
  <c r="E105" i="2"/>
  <c r="C106" i="2"/>
  <c r="D106" i="2"/>
  <c r="E106" i="2"/>
  <c r="C107" i="2"/>
  <c r="D107" i="2"/>
  <c r="E107" i="2"/>
  <c r="C108" i="2"/>
  <c r="D108" i="2"/>
  <c r="E108" i="2"/>
  <c r="C109" i="2"/>
  <c r="D109" i="2"/>
  <c r="E109" i="2"/>
  <c r="C110" i="2"/>
  <c r="D110" i="2"/>
  <c r="E110" i="2"/>
  <c r="C111" i="2"/>
  <c r="D111" i="2"/>
  <c r="E111" i="2"/>
  <c r="C112" i="2"/>
  <c r="D112" i="2"/>
  <c r="E112" i="2"/>
  <c r="C113" i="2"/>
  <c r="D113" i="2"/>
  <c r="E113" i="2"/>
  <c r="C114" i="2"/>
  <c r="D114" i="2"/>
  <c r="E114" i="2"/>
  <c r="C115" i="2"/>
  <c r="D115" i="2"/>
  <c r="E115" i="2"/>
  <c r="C116" i="2"/>
  <c r="D116" i="2"/>
  <c r="E116" i="2"/>
  <c r="C117" i="2"/>
  <c r="D117" i="2"/>
  <c r="E117" i="2"/>
  <c r="C118" i="2"/>
  <c r="D118" i="2"/>
  <c r="E118" i="2"/>
  <c r="C119" i="2"/>
  <c r="D119" i="2"/>
  <c r="E119" i="2"/>
  <c r="C120" i="2"/>
  <c r="D120" i="2"/>
  <c r="E120" i="2"/>
  <c r="C121" i="2"/>
  <c r="D121" i="2"/>
  <c r="E121" i="2"/>
  <c r="C122" i="2"/>
  <c r="D122" i="2"/>
  <c r="E122" i="2"/>
  <c r="C123" i="2"/>
  <c r="D123" i="2"/>
  <c r="E123" i="2"/>
  <c r="C124" i="2"/>
  <c r="D124" i="2"/>
  <c r="E124" i="2"/>
  <c r="C125" i="2"/>
  <c r="D125" i="2"/>
  <c r="E125" i="2"/>
  <c r="C126" i="2"/>
  <c r="D126" i="2"/>
  <c r="E126" i="2"/>
  <c r="C127" i="2"/>
  <c r="D127" i="2"/>
  <c r="E127" i="2"/>
  <c r="C128" i="2"/>
  <c r="D128" i="2"/>
  <c r="E128" i="2"/>
  <c r="E30" i="1"/>
  <c r="E31" i="1"/>
  <c r="B128" i="2"/>
  <c r="B127" i="2"/>
  <c r="B126" i="2"/>
  <c r="B125" i="2"/>
  <c r="B124" i="2"/>
  <c r="B123" i="2"/>
  <c r="B122" i="2"/>
  <c r="B121" i="2"/>
  <c r="B120" i="2"/>
  <c r="B119" i="2"/>
  <c r="B118" i="2"/>
  <c r="B117" i="2"/>
  <c r="B116" i="2"/>
  <c r="B115" i="2"/>
  <c r="B114" i="2"/>
  <c r="B113" i="2"/>
  <c r="B112" i="2"/>
  <c r="B111" i="2"/>
  <c r="B110" i="2"/>
  <c r="B109" i="2"/>
  <c r="B108" i="2"/>
  <c r="B107" i="2"/>
  <c r="B106" i="2"/>
  <c r="B105" i="2"/>
  <c r="B104" i="2"/>
  <c r="B103" i="2"/>
  <c r="B102" i="2"/>
  <c r="B101" i="2"/>
  <c r="B100" i="2"/>
  <c r="B99" i="2"/>
  <c r="B98" i="2"/>
  <c r="B97" i="2"/>
  <c r="B96" i="2"/>
  <c r="B95" i="2"/>
  <c r="B94" i="2"/>
  <c r="B93" i="2"/>
  <c r="B92" i="2"/>
  <c r="B91" i="2"/>
  <c r="B90" i="2"/>
  <c r="B89" i="2"/>
  <c r="B88" i="2"/>
  <c r="B87" i="2"/>
  <c r="B86" i="2"/>
  <c r="B85" i="2"/>
  <c r="B84" i="2"/>
  <c r="B83" i="2"/>
  <c r="B82" i="2"/>
  <c r="B81" i="2"/>
  <c r="B80" i="2"/>
  <c r="B79" i="2"/>
  <c r="B78" i="2"/>
  <c r="B77" i="2"/>
  <c r="B76" i="2"/>
  <c r="B75" i="2"/>
  <c r="B74" i="2"/>
  <c r="B73" i="2"/>
  <c r="B72" i="2"/>
  <c r="B71" i="2"/>
  <c r="B70" i="2"/>
  <c r="B69" i="2"/>
  <c r="B68" i="2"/>
  <c r="B67" i="2"/>
  <c r="B66" i="2"/>
  <c r="B65" i="2"/>
  <c r="B64" i="2"/>
  <c r="B63" i="2"/>
  <c r="B62" i="2"/>
  <c r="B61" i="2"/>
  <c r="B60" i="2"/>
  <c r="B59" i="2"/>
  <c r="B58" i="2"/>
  <c r="B57" i="2"/>
  <c r="B56" i="2"/>
  <c r="B55" i="2"/>
  <c r="B54" i="2"/>
  <c r="B53" i="2"/>
  <c r="B52" i="2"/>
  <c r="B51" i="2"/>
  <c r="B50" i="2"/>
  <c r="B49" i="2"/>
  <c r="B48" i="2"/>
  <c r="B47" i="2"/>
  <c r="B46" i="2"/>
  <c r="B45" i="2"/>
  <c r="B44" i="2"/>
  <c r="B43" i="2"/>
  <c r="B42" i="2"/>
  <c r="B41" i="2"/>
  <c r="B40" i="2"/>
  <c r="B39" i="2"/>
  <c r="B38" i="2"/>
  <c r="B37" i="2"/>
  <c r="B36" i="2"/>
  <c r="B35" i="2"/>
  <c r="B34" i="2"/>
  <c r="B33" i="2"/>
  <c r="B32" i="2"/>
  <c r="B31" i="2"/>
  <c r="B30" i="2"/>
  <c r="B29" i="2"/>
  <c r="B28" i="2"/>
  <c r="B27" i="2"/>
  <c r="B26" i="2"/>
  <c r="B25" i="2"/>
  <c r="B24" i="2"/>
  <c r="B23" i="2"/>
  <c r="B22" i="2"/>
  <c r="B21" i="2"/>
  <c r="B20" i="2"/>
  <c r="B19" i="2"/>
  <c r="B18" i="2"/>
  <c r="B17" i="2"/>
  <c r="B16" i="2"/>
  <c r="B15" i="2"/>
  <c r="B14" i="2"/>
  <c r="B13" i="2"/>
  <c r="B12" i="2"/>
  <c r="B11" i="2"/>
  <c r="B10" i="2"/>
  <c r="B9" i="2"/>
  <c r="G12" i="1"/>
  <c r="E28" i="1" s="1"/>
  <c r="E29" i="1" s="1"/>
  <c r="E21" i="1"/>
  <c r="E5" i="2" l="1"/>
  <c r="D6" i="2"/>
  <c r="E27" i="1"/>
  <c r="E6" i="2" l="1"/>
  <c r="F5" i="2"/>
  <c r="G5" i="2" l="1"/>
  <c r="F6" i="2"/>
  <c r="G6" i="2" l="1"/>
  <c r="H5" i="2"/>
  <c r="I5" i="2" l="1"/>
  <c r="H6" i="2"/>
  <c r="I6" i="2" l="1"/>
  <c r="J5" i="2"/>
  <c r="K5" i="2" l="1"/>
  <c r="J6" i="2"/>
  <c r="K6" i="2" l="1"/>
  <c r="L5" i="2"/>
  <c r="M5" i="2" l="1"/>
  <c r="M6" i="2" s="1"/>
  <c r="L6" i="2"/>
</calcChain>
</file>

<file path=xl/comments1.xml><?xml version="1.0" encoding="utf-8"?>
<comments xmlns="http://schemas.openxmlformats.org/spreadsheetml/2006/main">
  <authors>
    <author>Kyle Mayer</author>
    <author>Stephen Malott</author>
  </authors>
  <commentList>
    <comment ref="E6" authorId="0" shapeId="0">
      <text>
        <r>
          <rPr>
            <b/>
            <sz val="9"/>
            <color indexed="81"/>
            <rFont val="Tahoma"/>
            <charset val="1"/>
          </rPr>
          <t>In our experience, the average functional life of new software is about 7 years.</t>
        </r>
      </text>
    </comment>
    <comment ref="E7" authorId="0" shapeId="0">
      <text>
        <r>
          <rPr>
            <b/>
            <sz val="9"/>
            <color indexed="81"/>
            <rFont val="Tahoma"/>
            <family val="2"/>
          </rPr>
          <t>You should use the number of employees that will benefit from the process improvement.</t>
        </r>
        <r>
          <rPr>
            <sz val="9"/>
            <color indexed="81"/>
            <rFont val="Tahoma"/>
            <charset val="1"/>
          </rPr>
          <t xml:space="preserve">
</t>
        </r>
      </text>
    </comment>
    <comment ref="E8" authorId="0" shapeId="0">
      <text>
        <r>
          <rPr>
            <b/>
            <sz val="9"/>
            <color indexed="81"/>
            <rFont val="Tahoma"/>
            <charset val="1"/>
          </rPr>
          <t>Insert the average salary of the employees that will be impacted by the system.</t>
        </r>
      </text>
    </comment>
    <comment ref="G9" authorId="1" shapeId="0">
      <text>
        <r>
          <rPr>
            <b/>
            <sz val="9"/>
            <color indexed="81"/>
            <rFont val="Tahoma"/>
            <charset val="1"/>
          </rPr>
          <t>Estimate the amount of time saved through system use. 3% efficiency is roughly 15 minutes of an 8 hour shift.</t>
        </r>
      </text>
    </comment>
    <comment ref="E12" authorId="0" shapeId="0">
      <text>
        <r>
          <rPr>
            <b/>
            <sz val="9"/>
            <color indexed="81"/>
            <rFont val="Tahoma"/>
            <charset val="1"/>
          </rPr>
          <t>This is the yearly amount related to the efficiency gain you outlined above.</t>
        </r>
      </text>
    </comment>
    <comment ref="G12" authorId="0" shapeId="0">
      <text>
        <r>
          <rPr>
            <b/>
            <sz val="9"/>
            <color indexed="81"/>
            <rFont val="Tahoma"/>
            <charset val="1"/>
          </rPr>
          <t>This is the total efficiency savings over the software lifespan.</t>
        </r>
      </text>
    </comment>
    <comment ref="E18" authorId="0" shapeId="0">
      <text>
        <r>
          <rPr>
            <b/>
            <sz val="9"/>
            <color indexed="81"/>
            <rFont val="Tahoma"/>
            <charset val="1"/>
          </rPr>
          <t>Estimate what the cost of your software acquisition will be. Custom software typically starts in the $50,000 to $100, 000 range.</t>
        </r>
      </text>
    </comment>
    <comment ref="E19" authorId="0" shapeId="0">
      <text>
        <r>
          <rPr>
            <b/>
            <sz val="9"/>
            <color indexed="81"/>
            <rFont val="Tahoma"/>
            <charset val="1"/>
          </rPr>
          <t>This is the total maintenance cost over 10 years.</t>
        </r>
      </text>
    </comment>
    <comment ref="G19" authorId="0" shapeId="0">
      <text>
        <r>
          <rPr>
            <b/>
            <sz val="9"/>
            <color indexed="81"/>
            <rFont val="Tahoma"/>
            <charset val="1"/>
          </rPr>
          <t>This figure changes depending on the complexity of your system, but it is good to account for some of the changes and updates that have to happen over the lifetime of the product.</t>
        </r>
      </text>
    </comment>
    <comment ref="E21" authorId="0" shapeId="0">
      <text>
        <r>
          <rPr>
            <b/>
            <sz val="9"/>
            <color indexed="81"/>
            <rFont val="Tahoma"/>
            <charset val="1"/>
          </rPr>
          <t xml:space="preserve">This is the total estimated software cost. </t>
        </r>
      </text>
    </comment>
    <comment ref="E27" authorId="0" shapeId="0">
      <text>
        <r>
          <rPr>
            <b/>
            <sz val="9"/>
            <color indexed="81"/>
            <rFont val="Tahoma"/>
            <charset val="1"/>
          </rPr>
          <t>This is the total savings of your efficiency numbers above, minus the total software costs.</t>
        </r>
      </text>
    </comment>
    <comment ref="E28" authorId="0" shapeId="0">
      <text>
        <r>
          <rPr>
            <b/>
            <sz val="9"/>
            <color indexed="81"/>
            <rFont val="Tahoma"/>
            <charset val="1"/>
          </rPr>
          <t>This is your estimated total ROI based on the numbers provided above.</t>
        </r>
      </text>
    </comment>
    <comment ref="E29" authorId="0" shapeId="0">
      <text>
        <r>
          <rPr>
            <b/>
            <sz val="9"/>
            <color indexed="81"/>
            <rFont val="Tahoma"/>
            <charset val="1"/>
          </rPr>
          <t>This is your ROI per year.</t>
        </r>
      </text>
    </comment>
    <comment ref="E30" authorId="0" shapeId="0">
      <text>
        <r>
          <rPr>
            <b/>
            <sz val="9"/>
            <color indexed="81"/>
            <rFont val="Tahoma"/>
            <charset val="1"/>
          </rPr>
          <t xml:space="preserve">This figure is the amount of time it will take to breakeven. </t>
        </r>
      </text>
    </comment>
    <comment ref="E31" authorId="0" shapeId="0">
      <text>
        <r>
          <rPr>
            <b/>
            <sz val="9"/>
            <color indexed="81"/>
            <rFont val="Tahoma"/>
            <charset val="1"/>
          </rPr>
          <t>This outlines how many years it will take to breakeven on your system.</t>
        </r>
      </text>
    </comment>
  </commentList>
</comments>
</file>

<file path=xl/sharedStrings.xml><?xml version="1.0" encoding="utf-8"?>
<sst xmlns="http://schemas.openxmlformats.org/spreadsheetml/2006/main" count="33" uniqueCount="29">
  <si>
    <t>Copyright © 2016 CoreSolutions Software, Inc. All Rights Reserved</t>
  </si>
  <si>
    <t xml:space="preserve">Software Return on Investment Calculator </t>
  </si>
  <si>
    <t>Software Lifespan</t>
  </si>
  <si>
    <t># of Employees</t>
  </si>
  <si>
    <t>Average Annual Pay</t>
  </si>
  <si>
    <t>% Effiency Gain</t>
  </si>
  <si>
    <t>Savings</t>
  </si>
  <si>
    <t>Software Cost</t>
  </si>
  <si>
    <t>Maintenance Cost</t>
  </si>
  <si>
    <t>Total Cost</t>
  </si>
  <si>
    <t>Total Savings</t>
  </si>
  <si>
    <t>ROI %</t>
  </si>
  <si>
    <t>Annualized</t>
  </si>
  <si>
    <t>ROI Months</t>
  </si>
  <si>
    <t>ROI Years</t>
  </si>
  <si>
    <t>Minutes/Day</t>
  </si>
  <si>
    <t>Annualized Rate of Return Over 10 Years:</t>
  </si>
  <si>
    <t>Yearly</t>
  </si>
  <si>
    <t>Total</t>
  </si>
  <si>
    <t>Estimated</t>
  </si>
  <si>
    <t>Editable</t>
  </si>
  <si>
    <t>Total Software ROI:</t>
  </si>
  <si>
    <t>Cost</t>
  </si>
  <si>
    <t>Net</t>
  </si>
  <si>
    <t>Month</t>
  </si>
  <si>
    <t>Year</t>
  </si>
  <si>
    <t>Your Software:</t>
  </si>
  <si>
    <t>Efficiency Savings</t>
  </si>
  <si>
    <t>Net Savings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</si>
</sst>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
  </numFmts>
  <fonts count="15" x14ac:knownFonts="1">
    <font>
      <sz val="11"/>
      <color theme="1"/>
      <name val="Calibri"/>
      <family val="2"/>
      <scheme val="minor"/>
    </font>
    <font>
      <b/>
      <sz val="11"/>
      <color theme="1"/>
      <name val="Calibri"/>
      <family val="2"/>
      <scheme val="minor"/>
    </font>
    <font>
      <sz val="11"/>
      <color theme="0"/>
      <name val="Calibri"/>
      <family val="2"/>
      <scheme val="minor"/>
    </font>
    <font>
      <sz val="11"/>
      <color theme="1" tint="0.34998626667073579"/>
      <name val="Calibri"/>
      <family val="2"/>
      <scheme val="minor"/>
    </font>
    <font>
      <sz val="11"/>
      <color rgb="FF3C3B3B"/>
      <name val="Calibri"/>
      <family val="2"/>
      <scheme val="minor"/>
    </font>
    <font>
      <sz val="14"/>
      <color theme="0"/>
      <name val="Calibri"/>
      <family val="2"/>
      <scheme val="minor"/>
    </font>
    <font>
      <sz val="16"/>
      <color theme="0"/>
      <name val="Calibri"/>
      <family val="2"/>
      <scheme val="minor"/>
    </font>
    <font>
      <sz val="10"/>
      <color theme="0"/>
      <name val="Calibri"/>
      <family val="2"/>
      <scheme val="minor"/>
    </font>
    <font>
      <sz val="8"/>
      <color theme="0"/>
      <name val="Calibri"/>
      <family val="2"/>
      <scheme val="minor"/>
    </font>
    <font>
      <b/>
      <sz val="12"/>
      <color rgb="FFCE2030"/>
      <name val="Calibri"/>
      <family val="2"/>
      <scheme val="minor"/>
    </font>
    <font>
      <b/>
      <sz val="11"/>
      <color theme="1" tint="0.34998626667073579"/>
      <name val="Calibri"/>
      <family val="2"/>
      <scheme val="minor"/>
    </font>
    <font>
      <b/>
      <sz val="9"/>
      <color theme="7"/>
      <name val="Calibri"/>
      <family val="2"/>
      <scheme val="minor"/>
    </font>
    <font>
      <sz val="9"/>
      <color indexed="81"/>
      <name val="Tahoma"/>
      <charset val="1"/>
    </font>
    <font>
      <b/>
      <sz val="9"/>
      <color indexed="81"/>
      <name val="Tahoma"/>
      <charset val="1"/>
    </font>
    <font>
      <b/>
      <sz val="9"/>
      <color indexed="81"/>
      <name val="Tahoma"/>
      <family val="2"/>
    </font>
  </fonts>
  <fills count="9">
    <fill>
      <patternFill patternType="none"/>
    </fill>
    <fill>
      <patternFill patternType="gray125"/>
    </fill>
    <fill>
      <patternFill patternType="solid">
        <fgColor theme="0" tint="-4.9989318521683403E-2"/>
        <bgColor indexed="64"/>
      </patternFill>
    </fill>
    <fill>
      <patternFill patternType="solid">
        <fgColor theme="1" tint="0.34998626667073579"/>
        <bgColor indexed="64"/>
      </patternFill>
    </fill>
    <fill>
      <patternFill patternType="solid">
        <fgColor rgb="FF3C3B3B"/>
        <bgColor indexed="64"/>
      </patternFill>
    </fill>
    <fill>
      <patternFill patternType="solid">
        <fgColor theme="0" tint="-0.14999847407452621"/>
        <bgColor indexed="64"/>
      </patternFill>
    </fill>
    <fill>
      <patternFill patternType="solid">
        <fgColor rgb="FFCE2030"/>
        <bgColor indexed="64"/>
      </patternFill>
    </fill>
    <fill>
      <patternFill patternType="solid">
        <fgColor rgb="FFF2F2F2"/>
        <bgColor indexed="64"/>
      </patternFill>
    </fill>
    <fill>
      <patternFill patternType="solid">
        <fgColor theme="0" tint="-0.34998626667073579"/>
        <bgColor indexed="64"/>
      </patternFill>
    </fill>
  </fills>
  <borders count="9">
    <border>
      <left/>
      <right/>
      <top/>
      <bottom/>
      <diagonal/>
    </border>
    <border>
      <left/>
      <right/>
      <top/>
      <bottom style="medium">
        <color rgb="FFCE2030"/>
      </bottom>
      <diagonal/>
    </border>
    <border>
      <left/>
      <right style="thin">
        <color theme="4"/>
      </right>
      <top/>
      <bottom/>
      <diagonal/>
    </border>
    <border>
      <left/>
      <right/>
      <top/>
      <bottom style="thin">
        <color theme="4"/>
      </bottom>
      <diagonal/>
    </border>
    <border>
      <left style="thin">
        <color theme="4"/>
      </left>
      <right style="thin">
        <color theme="4"/>
      </right>
      <top/>
      <bottom style="thin">
        <color theme="4"/>
      </bottom>
      <diagonal/>
    </border>
    <border>
      <left style="thin">
        <color theme="4"/>
      </left>
      <right style="thin">
        <color theme="4"/>
      </right>
      <top style="thin">
        <color theme="4"/>
      </top>
      <bottom style="thin">
        <color theme="4"/>
      </bottom>
      <diagonal/>
    </border>
    <border>
      <left/>
      <right style="thin">
        <color rgb="FFC00000"/>
      </right>
      <top/>
      <bottom/>
      <diagonal/>
    </border>
    <border>
      <left style="thin">
        <color theme="4"/>
      </left>
      <right style="thin">
        <color theme="4"/>
      </right>
      <top style="thin">
        <color rgb="FFC00000"/>
      </top>
      <bottom style="thin">
        <color theme="4"/>
      </bottom>
      <diagonal/>
    </border>
    <border>
      <left style="thin">
        <color theme="4"/>
      </left>
      <right style="thin">
        <color theme="4"/>
      </right>
      <top style="thin">
        <color theme="4"/>
      </top>
      <bottom style="thin">
        <color rgb="FFC00000"/>
      </bottom>
      <diagonal/>
    </border>
  </borders>
  <cellStyleXfs count="1">
    <xf numFmtId="0" fontId="0" fillId="0" borderId="0"/>
  </cellStyleXfs>
  <cellXfs count="36">
    <xf numFmtId="0" fontId="0" fillId="0" borderId="0" xfId="0"/>
    <xf numFmtId="0" fontId="0" fillId="2" borderId="0" xfId="0" applyFill="1"/>
    <xf numFmtId="0" fontId="7" fillId="6" borderId="0" xfId="0" applyFont="1" applyFill="1" applyAlignment="1" applyProtection="1">
      <alignment horizontal="center" vertical="center"/>
      <protection locked="0"/>
    </xf>
    <xf numFmtId="0" fontId="2" fillId="3" borderId="0" xfId="0" applyFont="1" applyFill="1" applyAlignment="1" applyProtection="1">
      <alignment horizontal="right"/>
      <protection locked="0"/>
    </xf>
    <xf numFmtId="0" fontId="3" fillId="5" borderId="4" xfId="0" applyFont="1" applyFill="1" applyBorder="1" applyAlignment="1" applyProtection="1">
      <alignment horizontal="center" vertical="center"/>
      <protection locked="0"/>
    </xf>
    <xf numFmtId="1" fontId="3" fillId="5" borderId="0" xfId="0" applyNumberFormat="1" applyFont="1" applyFill="1" applyAlignment="1" applyProtection="1">
      <alignment horizontal="center" vertical="center"/>
    </xf>
    <xf numFmtId="164" fontId="7" fillId="6" borderId="0" xfId="0" applyNumberFormat="1" applyFont="1" applyFill="1" applyAlignment="1" applyProtection="1">
      <alignment horizontal="center" vertical="center"/>
    </xf>
    <xf numFmtId="164" fontId="3" fillId="5" borderId="0" xfId="0" applyNumberFormat="1" applyFont="1" applyFill="1" applyAlignment="1" applyProtection="1">
      <alignment horizontal="center" vertical="center"/>
    </xf>
    <xf numFmtId="164" fontId="10" fillId="5" borderId="0" xfId="0" applyNumberFormat="1" applyFont="1" applyFill="1" applyAlignment="1" applyProtection="1">
      <alignment horizontal="center" vertical="center"/>
    </xf>
    <xf numFmtId="164" fontId="3" fillId="5" borderId="5" xfId="0" applyNumberFormat="1" applyFont="1" applyFill="1" applyBorder="1" applyAlignment="1" applyProtection="1">
      <alignment horizontal="center" vertical="center"/>
      <protection locked="0"/>
    </xf>
    <xf numFmtId="9" fontId="3" fillId="5" borderId="0" xfId="0" applyNumberFormat="1" applyFont="1" applyFill="1" applyAlignment="1" applyProtection="1">
      <alignment horizontal="center" vertical="center"/>
    </xf>
    <xf numFmtId="0" fontId="3" fillId="5" borderId="5" xfId="0" applyFont="1" applyFill="1" applyBorder="1" applyAlignment="1" applyProtection="1">
      <alignment horizontal="center" vertical="center"/>
      <protection locked="0"/>
    </xf>
    <xf numFmtId="2" fontId="10" fillId="5" borderId="0" xfId="0" applyNumberFormat="1" applyFont="1" applyFill="1" applyAlignment="1" applyProtection="1">
      <alignment horizontal="center" vertical="center"/>
    </xf>
    <xf numFmtId="9" fontId="10" fillId="5" borderId="0" xfId="0" applyNumberFormat="1" applyFont="1" applyFill="1" applyAlignment="1" applyProtection="1">
      <alignment horizontal="center" vertical="center"/>
    </xf>
    <xf numFmtId="0" fontId="0" fillId="0" borderId="6" xfId="0" applyBorder="1"/>
    <xf numFmtId="0" fontId="3" fillId="5" borderId="0" xfId="0" applyFont="1" applyFill="1" applyAlignment="1" applyProtection="1">
      <alignment horizontal="left" vertical="center"/>
    </xf>
    <xf numFmtId="0" fontId="0" fillId="8" borderId="0" xfId="0" applyFill="1"/>
    <xf numFmtId="9" fontId="3" fillId="5" borderId="7" xfId="0" applyNumberFormat="1" applyFont="1" applyFill="1" applyBorder="1" applyAlignment="1" applyProtection="1">
      <alignment horizontal="center" vertical="center"/>
      <protection locked="0"/>
    </xf>
    <xf numFmtId="9" fontId="3" fillId="5" borderId="0" xfId="0" applyNumberFormat="1" applyFont="1" applyFill="1" applyBorder="1" applyAlignment="1" applyProtection="1">
      <alignment horizontal="center" vertical="center"/>
    </xf>
    <xf numFmtId="164" fontId="3" fillId="5" borderId="8" xfId="0" applyNumberFormat="1" applyFont="1" applyFill="1" applyBorder="1" applyAlignment="1" applyProtection="1">
      <alignment horizontal="center" vertical="center"/>
      <protection locked="0"/>
    </xf>
    <xf numFmtId="0" fontId="5" fillId="4" borderId="1" xfId="0" applyFont="1" applyFill="1" applyBorder="1" applyAlignment="1" applyProtection="1">
      <alignment vertical="center"/>
    </xf>
    <xf numFmtId="0" fontId="6" fillId="4" borderId="1" xfId="0" applyFont="1" applyFill="1" applyBorder="1" applyAlignment="1" applyProtection="1">
      <alignment vertical="center"/>
    </xf>
    <xf numFmtId="0" fontId="4" fillId="4" borderId="1" xfId="0" applyFont="1" applyFill="1" applyBorder="1" applyProtection="1"/>
    <xf numFmtId="0" fontId="0" fillId="2" borderId="0" xfId="0" applyFill="1" applyProtection="1"/>
    <xf numFmtId="0" fontId="0" fillId="0" borderId="0" xfId="0" applyProtection="1"/>
    <xf numFmtId="0" fontId="0" fillId="7" borderId="0" xfId="0" applyFill="1" applyProtection="1"/>
    <xf numFmtId="0" fontId="9" fillId="0" borderId="0" xfId="0" applyFont="1" applyProtection="1"/>
    <xf numFmtId="0" fontId="3" fillId="5" borderId="5" xfId="0" applyFont="1" applyFill="1" applyBorder="1" applyAlignment="1" applyProtection="1">
      <alignment horizontal="center" vertical="center"/>
    </xf>
    <xf numFmtId="0" fontId="1" fillId="0" borderId="0" xfId="0" applyFont="1" applyProtection="1"/>
    <xf numFmtId="0" fontId="0" fillId="0" borderId="3" xfId="0" applyBorder="1" applyProtection="1"/>
    <xf numFmtId="0" fontId="2" fillId="3" borderId="0" xfId="0" applyFont="1" applyFill="1" applyAlignment="1" applyProtection="1">
      <alignment horizontal="right"/>
    </xf>
    <xf numFmtId="0" fontId="0" fillId="0" borderId="2" xfId="0" applyBorder="1" applyProtection="1"/>
    <xf numFmtId="0" fontId="2" fillId="4" borderId="0" xfId="0" applyFont="1" applyFill="1" applyAlignment="1" applyProtection="1">
      <alignment horizontal="right"/>
    </xf>
    <xf numFmtId="0" fontId="4" fillId="4" borderId="0" xfId="0" applyFont="1" applyFill="1" applyProtection="1"/>
    <xf numFmtId="0" fontId="8" fillId="4" borderId="0" xfId="0" applyFont="1" applyFill="1" applyAlignment="1" applyProtection="1">
      <alignment vertical="center"/>
    </xf>
    <xf numFmtId="0" fontId="11" fillId="0" borderId="0" xfId="0" applyFont="1" applyProtection="1"/>
  </cellXfs>
  <cellStyles count="1">
    <cellStyle name="Normal" xfId="0" builtinId="0"/>
  </cellStyles>
  <dxfs count="0"/>
  <tableStyles count="0" defaultTableStyle="TableStyleMedium2" defaultPivotStyle="PivotStyleLight16"/>
  <colors>
    <mruColors>
      <color rgb="FFCC0000"/>
      <color rgb="FFD9D9D9"/>
      <color rgb="FFF2F2F2"/>
      <color rgb="FF3C3B3B"/>
      <color rgb="FFCE203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Net Returns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'Values for Graph'!$C$4</c:f>
              <c:strCache>
                <c:ptCount val="1"/>
                <c:pt idx="0">
                  <c:v>Cost</c:v>
                </c:pt>
              </c:strCache>
            </c:strRef>
          </c:tx>
          <c:spPr>
            <a:ln w="28575" cap="rnd">
              <a:solidFill>
                <a:schemeClr val="accent1"/>
              </a:solidFill>
              <a:round/>
            </a:ln>
            <a:effectLst/>
          </c:spPr>
          <c:marker>
            <c:symbol val="none"/>
          </c:marker>
          <c:cat>
            <c:numRef>
              <c:f>'Values for Graph'!$D$3:$M$3</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'Values for Graph'!$D$4:$M$4</c:f>
              <c:numCache>
                <c:formatCode>General</c:formatCode>
                <c:ptCount val="10"/>
                <c:pt idx="0">
                  <c:v>75000</c:v>
                </c:pt>
                <c:pt idx="1">
                  <c:v>86250</c:v>
                </c:pt>
                <c:pt idx="2">
                  <c:v>97500</c:v>
                </c:pt>
                <c:pt idx="3">
                  <c:v>108750</c:v>
                </c:pt>
                <c:pt idx="4">
                  <c:v>120000</c:v>
                </c:pt>
                <c:pt idx="5">
                  <c:v>131250</c:v>
                </c:pt>
                <c:pt idx="6">
                  <c:v>142500</c:v>
                </c:pt>
                <c:pt idx="7">
                  <c:v>153750</c:v>
                </c:pt>
                <c:pt idx="8">
                  <c:v>165000</c:v>
                </c:pt>
                <c:pt idx="9">
                  <c:v>176250</c:v>
                </c:pt>
              </c:numCache>
            </c:numRef>
          </c:val>
          <c:smooth val="0"/>
          <c:extLst>
            <c:ext xmlns:c16="http://schemas.microsoft.com/office/drawing/2014/chart" uri="{C3380CC4-5D6E-409C-BE32-E72D297353CC}">
              <c16:uniqueId val="{00000000-2EEF-404F-AFAB-299B0BC07B0D}"/>
            </c:ext>
          </c:extLst>
        </c:ser>
        <c:ser>
          <c:idx val="1"/>
          <c:order val="1"/>
          <c:tx>
            <c:strRef>
              <c:f>'Values for Graph'!$C$5</c:f>
              <c:strCache>
                <c:ptCount val="1"/>
                <c:pt idx="0">
                  <c:v>Efficiency Savings</c:v>
                </c:pt>
              </c:strCache>
            </c:strRef>
          </c:tx>
          <c:spPr>
            <a:ln w="28575" cap="rnd">
              <a:solidFill>
                <a:schemeClr val="accent2"/>
              </a:solidFill>
              <a:round/>
            </a:ln>
            <a:effectLst/>
          </c:spPr>
          <c:marker>
            <c:symbol val="none"/>
          </c:marker>
          <c:cat>
            <c:numRef>
              <c:f>'Values for Graph'!$D$3:$M$3</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'Values for Graph'!$D$5:$M$5</c:f>
              <c:numCache>
                <c:formatCode>General</c:formatCode>
                <c:ptCount val="10"/>
                <c:pt idx="0">
                  <c:v>75625</c:v>
                </c:pt>
                <c:pt idx="1">
                  <c:v>151250</c:v>
                </c:pt>
                <c:pt idx="2">
                  <c:v>226875</c:v>
                </c:pt>
                <c:pt idx="3">
                  <c:v>302500</c:v>
                </c:pt>
                <c:pt idx="4">
                  <c:v>378125</c:v>
                </c:pt>
                <c:pt idx="5">
                  <c:v>453750</c:v>
                </c:pt>
                <c:pt idx="6">
                  <c:v>529375</c:v>
                </c:pt>
                <c:pt idx="7">
                  <c:v>605000</c:v>
                </c:pt>
                <c:pt idx="8">
                  <c:v>680625</c:v>
                </c:pt>
                <c:pt idx="9">
                  <c:v>756250</c:v>
                </c:pt>
              </c:numCache>
            </c:numRef>
          </c:val>
          <c:smooth val="0"/>
          <c:extLst>
            <c:ext xmlns:c16="http://schemas.microsoft.com/office/drawing/2014/chart" uri="{C3380CC4-5D6E-409C-BE32-E72D297353CC}">
              <c16:uniqueId val="{00000001-2EEF-404F-AFAB-299B0BC07B0D}"/>
            </c:ext>
          </c:extLst>
        </c:ser>
        <c:ser>
          <c:idx val="2"/>
          <c:order val="2"/>
          <c:tx>
            <c:strRef>
              <c:f>'Values for Graph'!$C$6</c:f>
              <c:strCache>
                <c:ptCount val="1"/>
                <c:pt idx="0">
                  <c:v>Net Savings</c:v>
                </c:pt>
              </c:strCache>
            </c:strRef>
          </c:tx>
          <c:spPr>
            <a:ln w="28575" cap="rnd">
              <a:solidFill>
                <a:schemeClr val="accent3"/>
              </a:solidFill>
              <a:round/>
            </a:ln>
            <a:effectLst/>
          </c:spPr>
          <c:marker>
            <c:symbol val="none"/>
          </c:marker>
          <c:cat>
            <c:numRef>
              <c:f>'Values for Graph'!$D$3:$M$3</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'Values for Graph'!$D$6:$M$6</c:f>
              <c:numCache>
                <c:formatCode>General</c:formatCode>
                <c:ptCount val="10"/>
                <c:pt idx="0">
                  <c:v>625</c:v>
                </c:pt>
                <c:pt idx="1">
                  <c:v>65000</c:v>
                </c:pt>
                <c:pt idx="2">
                  <c:v>129375</c:v>
                </c:pt>
                <c:pt idx="3">
                  <c:v>193750</c:v>
                </c:pt>
                <c:pt idx="4">
                  <c:v>258125</c:v>
                </c:pt>
                <c:pt idx="5">
                  <c:v>322500</c:v>
                </c:pt>
                <c:pt idx="6">
                  <c:v>386875</c:v>
                </c:pt>
                <c:pt idx="7">
                  <c:v>451250</c:v>
                </c:pt>
                <c:pt idx="8">
                  <c:v>515625</c:v>
                </c:pt>
                <c:pt idx="9">
                  <c:v>580000</c:v>
                </c:pt>
              </c:numCache>
            </c:numRef>
          </c:val>
          <c:smooth val="0"/>
          <c:extLst>
            <c:ext xmlns:c16="http://schemas.microsoft.com/office/drawing/2014/chart" uri="{C3380CC4-5D6E-409C-BE32-E72D297353CC}">
              <c16:uniqueId val="{00000002-2EEF-404F-AFAB-299B0BC07B0D}"/>
            </c:ext>
          </c:extLst>
        </c:ser>
        <c:dLbls>
          <c:showLegendKey val="0"/>
          <c:showVal val="0"/>
          <c:showCatName val="0"/>
          <c:showSerName val="0"/>
          <c:showPercent val="0"/>
          <c:showBubbleSize val="0"/>
        </c:dLbls>
        <c:smooth val="0"/>
        <c:axId val="756663192"/>
        <c:axId val="756661224"/>
        <c:extLst/>
      </c:lineChart>
      <c:catAx>
        <c:axId val="756663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6661224"/>
        <c:crosses val="autoZero"/>
        <c:auto val="1"/>
        <c:lblAlgn val="ctr"/>
        <c:lblOffset val="100"/>
        <c:noMultiLvlLbl val="0"/>
      </c:catAx>
      <c:valAx>
        <c:axId val="7566612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66631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Net Returns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'Values for Graph'!$C$4</c:f>
              <c:strCache>
                <c:ptCount val="1"/>
                <c:pt idx="0">
                  <c:v>Cost</c:v>
                </c:pt>
              </c:strCache>
            </c:strRef>
          </c:tx>
          <c:spPr>
            <a:ln w="28575" cap="rnd">
              <a:solidFill>
                <a:schemeClr val="accent1"/>
              </a:solidFill>
              <a:round/>
            </a:ln>
            <a:effectLst/>
          </c:spPr>
          <c:marker>
            <c:symbol val="none"/>
          </c:marker>
          <c:cat>
            <c:numRef>
              <c:f>'Values for Graph'!$D$3:$M$3</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'Values for Graph'!$D$4:$M$4</c:f>
              <c:numCache>
                <c:formatCode>General</c:formatCode>
                <c:ptCount val="10"/>
                <c:pt idx="0">
                  <c:v>75000</c:v>
                </c:pt>
                <c:pt idx="1">
                  <c:v>86250</c:v>
                </c:pt>
                <c:pt idx="2">
                  <c:v>97500</c:v>
                </c:pt>
                <c:pt idx="3">
                  <c:v>108750</c:v>
                </c:pt>
                <c:pt idx="4">
                  <c:v>120000</c:v>
                </c:pt>
                <c:pt idx="5">
                  <c:v>131250</c:v>
                </c:pt>
                <c:pt idx="6">
                  <c:v>142500</c:v>
                </c:pt>
                <c:pt idx="7">
                  <c:v>153750</c:v>
                </c:pt>
                <c:pt idx="8">
                  <c:v>165000</c:v>
                </c:pt>
                <c:pt idx="9">
                  <c:v>176250</c:v>
                </c:pt>
              </c:numCache>
            </c:numRef>
          </c:val>
          <c:smooth val="0"/>
          <c:extLst>
            <c:ext xmlns:c16="http://schemas.microsoft.com/office/drawing/2014/chart" uri="{C3380CC4-5D6E-409C-BE32-E72D297353CC}">
              <c16:uniqueId val="{00000000-EA70-43CC-846F-4AAB93CE4583}"/>
            </c:ext>
          </c:extLst>
        </c:ser>
        <c:ser>
          <c:idx val="1"/>
          <c:order val="1"/>
          <c:tx>
            <c:strRef>
              <c:f>'Values for Graph'!$C$5</c:f>
              <c:strCache>
                <c:ptCount val="1"/>
                <c:pt idx="0">
                  <c:v>Efficiency Savings</c:v>
                </c:pt>
              </c:strCache>
            </c:strRef>
          </c:tx>
          <c:spPr>
            <a:ln w="28575" cap="rnd">
              <a:solidFill>
                <a:schemeClr val="accent2"/>
              </a:solidFill>
              <a:round/>
            </a:ln>
            <a:effectLst/>
          </c:spPr>
          <c:marker>
            <c:symbol val="none"/>
          </c:marker>
          <c:cat>
            <c:numRef>
              <c:f>'Values for Graph'!$D$3:$M$3</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'Values for Graph'!$D$5:$M$5</c:f>
              <c:numCache>
                <c:formatCode>General</c:formatCode>
                <c:ptCount val="10"/>
                <c:pt idx="0">
                  <c:v>75625</c:v>
                </c:pt>
                <c:pt idx="1">
                  <c:v>151250</c:v>
                </c:pt>
                <c:pt idx="2">
                  <c:v>226875</c:v>
                </c:pt>
                <c:pt idx="3">
                  <c:v>302500</c:v>
                </c:pt>
                <c:pt idx="4">
                  <c:v>378125</c:v>
                </c:pt>
                <c:pt idx="5">
                  <c:v>453750</c:v>
                </c:pt>
                <c:pt idx="6">
                  <c:v>529375</c:v>
                </c:pt>
                <c:pt idx="7">
                  <c:v>605000</c:v>
                </c:pt>
                <c:pt idx="8">
                  <c:v>680625</c:v>
                </c:pt>
                <c:pt idx="9">
                  <c:v>756250</c:v>
                </c:pt>
              </c:numCache>
            </c:numRef>
          </c:val>
          <c:smooth val="0"/>
          <c:extLst>
            <c:ext xmlns:c16="http://schemas.microsoft.com/office/drawing/2014/chart" uri="{C3380CC4-5D6E-409C-BE32-E72D297353CC}">
              <c16:uniqueId val="{00000001-EA70-43CC-846F-4AAB93CE4583}"/>
            </c:ext>
          </c:extLst>
        </c:ser>
        <c:ser>
          <c:idx val="2"/>
          <c:order val="2"/>
          <c:tx>
            <c:strRef>
              <c:f>'Values for Graph'!$C$6</c:f>
              <c:strCache>
                <c:ptCount val="1"/>
                <c:pt idx="0">
                  <c:v>Net Savings</c:v>
                </c:pt>
              </c:strCache>
            </c:strRef>
          </c:tx>
          <c:spPr>
            <a:ln w="28575" cap="rnd">
              <a:solidFill>
                <a:schemeClr val="accent3"/>
              </a:solidFill>
              <a:round/>
            </a:ln>
            <a:effectLst/>
          </c:spPr>
          <c:marker>
            <c:symbol val="none"/>
          </c:marker>
          <c:cat>
            <c:numRef>
              <c:f>'Values for Graph'!$D$3:$M$3</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'Values for Graph'!$D$6:$M$6</c:f>
              <c:numCache>
                <c:formatCode>General</c:formatCode>
                <c:ptCount val="10"/>
                <c:pt idx="0">
                  <c:v>625</c:v>
                </c:pt>
                <c:pt idx="1">
                  <c:v>65000</c:v>
                </c:pt>
                <c:pt idx="2">
                  <c:v>129375</c:v>
                </c:pt>
                <c:pt idx="3">
                  <c:v>193750</c:v>
                </c:pt>
                <c:pt idx="4">
                  <c:v>258125</c:v>
                </c:pt>
                <c:pt idx="5">
                  <c:v>322500</c:v>
                </c:pt>
                <c:pt idx="6">
                  <c:v>386875</c:v>
                </c:pt>
                <c:pt idx="7">
                  <c:v>451250</c:v>
                </c:pt>
                <c:pt idx="8">
                  <c:v>515625</c:v>
                </c:pt>
                <c:pt idx="9">
                  <c:v>580000</c:v>
                </c:pt>
              </c:numCache>
            </c:numRef>
          </c:val>
          <c:smooth val="0"/>
          <c:extLst>
            <c:ext xmlns:c16="http://schemas.microsoft.com/office/drawing/2014/chart" uri="{C3380CC4-5D6E-409C-BE32-E72D297353CC}">
              <c16:uniqueId val="{00000002-EA70-43CC-846F-4AAB93CE4583}"/>
            </c:ext>
          </c:extLst>
        </c:ser>
        <c:dLbls>
          <c:showLegendKey val="0"/>
          <c:showVal val="0"/>
          <c:showCatName val="0"/>
          <c:showSerName val="0"/>
          <c:showPercent val="0"/>
          <c:showBubbleSize val="0"/>
        </c:dLbls>
        <c:smooth val="0"/>
        <c:axId val="756663192"/>
        <c:axId val="756661224"/>
      </c:lineChart>
      <c:catAx>
        <c:axId val="756663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6661224"/>
        <c:crosses val="autoZero"/>
        <c:auto val="1"/>
        <c:lblAlgn val="ctr"/>
        <c:lblOffset val="100"/>
        <c:noMultiLvlLbl val="0"/>
      </c:catAx>
      <c:valAx>
        <c:axId val="7566612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66631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6</xdr:col>
      <xdr:colOff>121227</xdr:colOff>
      <xdr:row>0</xdr:row>
      <xdr:rowOff>105515</xdr:rowOff>
    </xdr:from>
    <xdr:to>
      <xdr:col>14</xdr:col>
      <xdr:colOff>6637</xdr:colOff>
      <xdr:row>0</xdr:row>
      <xdr:rowOff>469012</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37659" y="105515"/>
          <a:ext cx="2180069" cy="363497"/>
        </a:xfrm>
        <a:prstGeom prst="rect">
          <a:avLst/>
        </a:prstGeom>
      </xdr:spPr>
    </xdr:pic>
    <xdr:clientData/>
  </xdr:twoCellAnchor>
  <xdr:twoCellAnchor>
    <xdr:from>
      <xdr:col>15</xdr:col>
      <xdr:colOff>51954</xdr:colOff>
      <xdr:row>1</xdr:row>
      <xdr:rowOff>155864</xdr:rowOff>
    </xdr:from>
    <xdr:to>
      <xdr:col>22</xdr:col>
      <xdr:colOff>380999</xdr:colOff>
      <xdr:row>13</xdr:row>
      <xdr:rowOff>318655</xdr:rowOff>
    </xdr:to>
    <xdr:graphicFrame macro="">
      <xdr:nvGraphicFramePr>
        <xdr:cNvPr id="5" name="Chart 4">
          <a:extLst>
            <a:ext uri="{FF2B5EF4-FFF2-40B4-BE49-F238E27FC236}">
              <a16:creationId xmlns:a16="http://schemas.microsoft.com/office/drawing/2014/main" id="{6DD8D5CB-BE5C-44BE-82FD-5213C88BC9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523875</xdr:colOff>
      <xdr:row>7</xdr:row>
      <xdr:rowOff>185737</xdr:rowOff>
    </xdr:from>
    <xdr:to>
      <xdr:col>14</xdr:col>
      <xdr:colOff>219075</xdr:colOff>
      <xdr:row>22</xdr:row>
      <xdr:rowOff>71437</xdr:rowOff>
    </xdr:to>
    <xdr:graphicFrame macro="">
      <xdr:nvGraphicFramePr>
        <xdr:cNvPr id="3" name="Chart 2">
          <a:extLst>
            <a:ext uri="{FF2B5EF4-FFF2-40B4-BE49-F238E27FC236}">
              <a16:creationId xmlns:a16="http://schemas.microsoft.com/office/drawing/2014/main" id="{A101B0DC-BC77-4CA1-9C24-5BCDD664FAA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OI%20CAL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Values for Graph"/>
    </sheetNames>
    <sheetDataSet>
      <sheetData sheetId="0">
        <row r="10">
          <cell r="C10">
            <v>48400.000000000007</v>
          </cell>
        </row>
        <row r="13">
          <cell r="D13">
            <v>25000</v>
          </cell>
        </row>
        <row r="14">
          <cell r="C14">
            <v>0.15</v>
          </cell>
        </row>
      </sheetData>
      <sheetData sheetId="1"/>
    </sheetDataSet>
  </externalBook>
</externalLink>
</file>

<file path=xl/theme/theme1.xml><?xml version="1.0" encoding="utf-8"?>
<a:theme xmlns:a="http://schemas.openxmlformats.org/drawingml/2006/main" name="Office Theme">
  <a:themeElements>
    <a:clrScheme name="Core Spreadsheet">
      <a:dk1>
        <a:sysClr val="windowText" lastClr="000000"/>
      </a:dk1>
      <a:lt1>
        <a:srgbClr val="FFFFFF"/>
      </a:lt1>
      <a:dk2>
        <a:srgbClr val="3F3F3F"/>
      </a:dk2>
      <a:lt2>
        <a:srgbClr val="E7E6E6"/>
      </a:lt2>
      <a:accent1>
        <a:srgbClr val="CE2030"/>
      </a:accent1>
      <a:accent2>
        <a:srgbClr val="A5A5A5"/>
      </a:accent2>
      <a:accent3>
        <a:srgbClr val="E9717C"/>
      </a:accent3>
      <a:accent4>
        <a:srgbClr val="7F7F7F"/>
      </a:accent4>
      <a:accent5>
        <a:srgbClr val="9A1724"/>
      </a:accent5>
      <a:accent6>
        <a:srgbClr val="595959"/>
      </a:accent6>
      <a:hlink>
        <a:srgbClr val="CE2030"/>
      </a:hlink>
      <a:folHlink>
        <a:srgbClr val="A5A5A5"/>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34"/>
  <sheetViews>
    <sheetView showGridLines="0" tabSelected="1" zoomScale="110" zoomScaleNormal="110" workbookViewId="0">
      <pane ySplit="1" topLeftCell="A3" activePane="bottomLeft" state="frozen"/>
      <selection pane="bottomLeft" activeCell="G9" sqref="G9"/>
    </sheetView>
  </sheetViews>
  <sheetFormatPr defaultRowHeight="15" x14ac:dyDescent="0.25"/>
  <cols>
    <col min="1" max="1" width="1.75" customWidth="1"/>
    <col min="2" max="2" width="2.75" customWidth="1"/>
    <col min="3" max="3" width="31.125" customWidth="1"/>
    <col min="4" max="4" width="1.25" customWidth="1"/>
    <col min="5" max="5" width="11.625" customWidth="1"/>
    <col min="6" max="6" width="1.25" style="24" customWidth="1"/>
    <col min="7" max="7" width="10.75" customWidth="1"/>
    <col min="8" max="8" width="1.25" style="24" customWidth="1"/>
    <col min="9" max="9" width="2.25" style="24" customWidth="1"/>
    <col min="10" max="10" width="0.875" style="24" customWidth="1"/>
    <col min="11" max="11" width="8.75" style="24" customWidth="1"/>
    <col min="12" max="12" width="1.125" style="24" customWidth="1"/>
    <col min="13" max="13" width="6.375" style="24" customWidth="1"/>
    <col min="14" max="14" width="2.75" style="24" customWidth="1"/>
    <col min="15" max="15" width="1.75" style="24" customWidth="1"/>
  </cols>
  <sheetData>
    <row r="1" spans="1:15" ht="47.45" customHeight="1" thickBot="1" x14ac:dyDescent="0.3">
      <c r="A1" s="20"/>
      <c r="B1" s="20"/>
      <c r="C1" s="20" t="s">
        <v>1</v>
      </c>
      <c r="D1" s="21"/>
      <c r="E1" s="22"/>
      <c r="F1" s="22"/>
      <c r="G1" s="22"/>
      <c r="H1" s="22"/>
      <c r="I1" s="22"/>
      <c r="J1" s="22"/>
      <c r="K1" s="22"/>
      <c r="L1" s="22"/>
      <c r="M1" s="22"/>
      <c r="N1" s="22"/>
      <c r="O1" s="22"/>
    </row>
    <row r="2" spans="1:15" ht="27.75" customHeight="1" x14ac:dyDescent="0.25">
      <c r="A2" s="23"/>
      <c r="B2" s="23"/>
      <c r="C2" s="23"/>
      <c r="D2" s="23"/>
      <c r="E2" s="23"/>
      <c r="F2" s="23"/>
      <c r="G2" s="23"/>
      <c r="H2" s="23"/>
      <c r="I2" s="23"/>
      <c r="J2" s="23"/>
      <c r="K2" s="23"/>
      <c r="L2" s="23"/>
      <c r="M2" s="23"/>
      <c r="N2" s="23"/>
      <c r="O2" s="23"/>
    </row>
    <row r="3" spans="1:15" ht="27" customHeight="1" x14ac:dyDescent="0.25">
      <c r="A3" s="23"/>
      <c r="B3" s="24"/>
      <c r="C3" s="24"/>
      <c r="D3" s="24"/>
      <c r="E3" s="24"/>
      <c r="G3" s="24"/>
      <c r="O3" s="23"/>
    </row>
    <row r="4" spans="1:15" ht="15" customHeight="1" x14ac:dyDescent="0.25">
      <c r="A4" s="25"/>
      <c r="B4" s="24"/>
      <c r="C4" s="26" t="s">
        <v>26</v>
      </c>
      <c r="D4" s="24"/>
      <c r="E4" s="24"/>
      <c r="G4" s="24"/>
      <c r="K4" s="27" t="s">
        <v>20</v>
      </c>
      <c r="O4" s="23"/>
    </row>
    <row r="5" spans="1:15" ht="4.1500000000000004" customHeight="1" x14ac:dyDescent="0.25">
      <c r="A5" s="23"/>
      <c r="B5" s="24"/>
      <c r="C5" s="28"/>
      <c r="D5" s="24"/>
      <c r="E5" s="29"/>
      <c r="G5" s="24"/>
      <c r="O5" s="23"/>
    </row>
    <row r="6" spans="1:15" x14ac:dyDescent="0.25">
      <c r="A6" s="23"/>
      <c r="B6" s="24"/>
      <c r="C6" s="30" t="s">
        <v>2</v>
      </c>
      <c r="D6" s="31"/>
      <c r="E6" s="4">
        <v>7</v>
      </c>
      <c r="O6" s="23"/>
    </row>
    <row r="7" spans="1:15" x14ac:dyDescent="0.25">
      <c r="A7" s="23"/>
      <c r="B7" s="24"/>
      <c r="C7" s="30" t="s">
        <v>3</v>
      </c>
      <c r="D7" s="24"/>
      <c r="E7" s="4">
        <v>25</v>
      </c>
      <c r="O7" s="23"/>
    </row>
    <row r="8" spans="1:15" x14ac:dyDescent="0.25">
      <c r="A8" s="23"/>
      <c r="B8" s="24"/>
      <c r="C8" s="30" t="s">
        <v>4</v>
      </c>
      <c r="D8" s="24"/>
      <c r="E8" s="19">
        <v>55000</v>
      </c>
      <c r="O8" s="23"/>
    </row>
    <row r="9" spans="1:15" x14ac:dyDescent="0.25">
      <c r="A9" s="23"/>
      <c r="B9" s="24"/>
      <c r="C9" s="30" t="s">
        <v>5</v>
      </c>
      <c r="D9" s="24"/>
      <c r="E9" s="18">
        <f>((G9/60)/40)*5</f>
        <v>0.05</v>
      </c>
      <c r="G9" s="11">
        <v>24</v>
      </c>
      <c r="I9" s="35" t="s">
        <v>15</v>
      </c>
      <c r="O9" s="23"/>
    </row>
    <row r="10" spans="1:15" ht="4.9000000000000004" customHeight="1" x14ac:dyDescent="0.25">
      <c r="A10" s="23"/>
      <c r="B10" s="24"/>
      <c r="C10" s="24"/>
      <c r="D10" s="24"/>
      <c r="O10" s="23"/>
    </row>
    <row r="11" spans="1:15" ht="14.25" customHeight="1" x14ac:dyDescent="0.25">
      <c r="A11" s="23"/>
      <c r="B11" s="24"/>
      <c r="C11" s="24"/>
      <c r="D11" s="24"/>
      <c r="E11" s="6" t="s">
        <v>17</v>
      </c>
      <c r="G11" s="6" t="s">
        <v>18</v>
      </c>
      <c r="O11" s="23"/>
    </row>
    <row r="12" spans="1:15" x14ac:dyDescent="0.25">
      <c r="A12" s="23"/>
      <c r="B12" s="24"/>
      <c r="C12" s="32" t="s">
        <v>6</v>
      </c>
      <c r="D12" s="24"/>
      <c r="E12" s="8">
        <f>E7*E9*E8*1.1</f>
        <v>75625</v>
      </c>
      <c r="G12" s="8">
        <f>E12*E6</f>
        <v>529375</v>
      </c>
      <c r="O12" s="23"/>
    </row>
    <row r="13" spans="1:15" ht="34.5" customHeight="1" x14ac:dyDescent="0.25">
      <c r="A13" s="23"/>
      <c r="B13" s="24"/>
      <c r="C13" s="24"/>
      <c r="D13" s="24"/>
      <c r="O13" s="23"/>
    </row>
    <row r="14" spans="1:15" ht="38.25" customHeight="1" x14ac:dyDescent="0.25">
      <c r="A14" s="23"/>
      <c r="B14" s="23"/>
      <c r="C14" s="23"/>
      <c r="D14" s="23"/>
      <c r="E14" s="1"/>
      <c r="F14" s="23"/>
      <c r="G14" s="1"/>
      <c r="H14" s="23"/>
      <c r="I14" s="23"/>
      <c r="J14" s="23"/>
      <c r="K14" s="23"/>
      <c r="L14" s="23"/>
      <c r="M14" s="23"/>
      <c r="N14" s="23"/>
      <c r="O14" s="23"/>
    </row>
    <row r="15" spans="1:15" ht="25.5" customHeight="1" x14ac:dyDescent="0.25">
      <c r="A15" s="23"/>
      <c r="B15" s="24"/>
      <c r="C15" s="24"/>
      <c r="D15" s="24"/>
      <c r="E15" s="24"/>
      <c r="G15" s="24"/>
      <c r="O15" s="23"/>
    </row>
    <row r="16" spans="1:15" ht="15.75" x14ac:dyDescent="0.25">
      <c r="A16" s="23"/>
      <c r="B16" s="24"/>
      <c r="C16" s="26" t="s">
        <v>16</v>
      </c>
      <c r="D16" s="24"/>
      <c r="E16" s="24"/>
      <c r="G16" s="24"/>
      <c r="O16" s="23"/>
    </row>
    <row r="17" spans="1:15" ht="4.5" customHeight="1" x14ac:dyDescent="0.25">
      <c r="A17" s="23"/>
      <c r="B17" s="24"/>
      <c r="C17" s="28"/>
      <c r="D17" s="24"/>
      <c r="E17" s="24"/>
      <c r="G17" s="24"/>
      <c r="O17" s="23"/>
    </row>
    <row r="18" spans="1:15" x14ac:dyDescent="0.25">
      <c r="A18" s="23"/>
      <c r="B18" s="24"/>
      <c r="C18" s="30" t="s">
        <v>7</v>
      </c>
      <c r="D18" s="24"/>
      <c r="E18" s="9">
        <v>75000</v>
      </c>
      <c r="O18" s="23"/>
    </row>
    <row r="19" spans="1:15" x14ac:dyDescent="0.25">
      <c r="A19" s="23"/>
      <c r="B19" s="24"/>
      <c r="C19" s="30" t="s">
        <v>8</v>
      </c>
      <c r="D19" s="24"/>
      <c r="E19" s="7">
        <f>E18*G19*(E6-1)</f>
        <v>67500</v>
      </c>
      <c r="G19" s="17">
        <v>0.15</v>
      </c>
      <c r="I19" s="35" t="s">
        <v>19</v>
      </c>
      <c r="O19" s="23"/>
    </row>
    <row r="20" spans="1:15" ht="5.25" customHeight="1" x14ac:dyDescent="0.25">
      <c r="A20" s="23"/>
      <c r="B20" s="24"/>
      <c r="C20" s="24"/>
      <c r="D20" s="24"/>
      <c r="O20" s="23"/>
    </row>
    <row r="21" spans="1:15" x14ac:dyDescent="0.25">
      <c r="A21" s="23"/>
      <c r="B21" s="24"/>
      <c r="C21" s="32" t="s">
        <v>9</v>
      </c>
      <c r="D21" s="24"/>
      <c r="E21" s="8">
        <f>SUM(E18:E19)</f>
        <v>142500</v>
      </c>
      <c r="O21" s="23"/>
    </row>
    <row r="22" spans="1:15" ht="35.25" customHeight="1" x14ac:dyDescent="0.25">
      <c r="A22" s="23"/>
      <c r="B22" s="24"/>
      <c r="C22" s="24"/>
      <c r="D22" s="24"/>
      <c r="O22" s="23"/>
    </row>
    <row r="23" spans="1:15" ht="36.75" customHeight="1" x14ac:dyDescent="0.25">
      <c r="A23" s="23"/>
      <c r="B23" s="23"/>
      <c r="C23" s="23"/>
      <c r="D23" s="23"/>
      <c r="E23" s="1"/>
      <c r="F23" s="23"/>
      <c r="G23" s="1"/>
      <c r="H23" s="23"/>
      <c r="I23" s="23"/>
      <c r="J23" s="23"/>
      <c r="K23" s="23"/>
      <c r="L23" s="23"/>
      <c r="M23" s="23"/>
      <c r="N23" s="23"/>
      <c r="O23" s="23"/>
    </row>
    <row r="24" spans="1:15" ht="25.5" customHeight="1" x14ac:dyDescent="0.25">
      <c r="A24" s="23"/>
      <c r="B24" s="24"/>
      <c r="C24" s="24"/>
      <c r="D24" s="24"/>
      <c r="E24" s="24"/>
      <c r="G24" s="24"/>
      <c r="O24" s="23"/>
    </row>
    <row r="25" spans="1:15" ht="15.75" x14ac:dyDescent="0.25">
      <c r="A25" s="23"/>
      <c r="B25" s="24"/>
      <c r="C25" s="26" t="s">
        <v>21</v>
      </c>
      <c r="D25" s="24"/>
      <c r="E25" s="24"/>
      <c r="G25" s="24"/>
      <c r="O25" s="23"/>
    </row>
    <row r="26" spans="1:15" ht="8.25" customHeight="1" x14ac:dyDescent="0.25">
      <c r="A26" s="23"/>
      <c r="B26" s="24"/>
      <c r="C26" s="28"/>
      <c r="D26" s="24"/>
      <c r="E26" s="24"/>
      <c r="G26" s="24"/>
      <c r="O26" s="23"/>
    </row>
    <row r="27" spans="1:15" x14ac:dyDescent="0.25">
      <c r="A27" s="23"/>
      <c r="B27" s="24"/>
      <c r="C27" s="30" t="s">
        <v>10</v>
      </c>
      <c r="D27" s="24"/>
      <c r="E27" s="8">
        <f>G12-E21</f>
        <v>386875</v>
      </c>
      <c r="G27" s="24"/>
      <c r="O27" s="23"/>
    </row>
    <row r="28" spans="1:15" x14ac:dyDescent="0.25">
      <c r="A28" s="23"/>
      <c r="B28" s="24"/>
      <c r="C28" s="30" t="s">
        <v>11</v>
      </c>
      <c r="D28" s="24"/>
      <c r="E28" s="13">
        <f>(G12-E21)/E21</f>
        <v>2.7149122807017543</v>
      </c>
      <c r="G28" s="24"/>
      <c r="O28" s="23"/>
    </row>
    <row r="29" spans="1:15" x14ac:dyDescent="0.25">
      <c r="A29" s="23"/>
      <c r="B29" s="24"/>
      <c r="C29" s="30" t="s">
        <v>12</v>
      </c>
      <c r="D29" s="24"/>
      <c r="E29" s="10">
        <f>E28/E6</f>
        <v>0.38784461152882205</v>
      </c>
      <c r="G29" s="24"/>
      <c r="O29" s="23"/>
    </row>
    <row r="30" spans="1:15" x14ac:dyDescent="0.25">
      <c r="A30" s="23"/>
      <c r="B30" s="24"/>
      <c r="C30" s="30" t="s">
        <v>13</v>
      </c>
      <c r="D30" s="24"/>
      <c r="E30" s="5">
        <f>VLOOKUP(0,'Values for Graph'!E9:F128,2)</f>
        <v>20</v>
      </c>
      <c r="G30" s="24"/>
      <c r="O30" s="23"/>
    </row>
    <row r="31" spans="1:15" x14ac:dyDescent="0.25">
      <c r="A31" s="23"/>
      <c r="B31" s="24"/>
      <c r="C31" s="30" t="s">
        <v>14</v>
      </c>
      <c r="D31" s="24"/>
      <c r="E31" s="12">
        <f>E30/12</f>
        <v>1.6666666666666667</v>
      </c>
      <c r="G31" s="24"/>
      <c r="O31" s="23"/>
    </row>
    <row r="32" spans="1:15" ht="31.5" customHeight="1" x14ac:dyDescent="0.25">
      <c r="A32" s="23"/>
      <c r="B32" s="24"/>
      <c r="C32" s="24"/>
      <c r="D32" s="24"/>
      <c r="E32" s="24"/>
      <c r="G32" s="24"/>
      <c r="O32" s="23"/>
    </row>
    <row r="33" spans="1:15" ht="33.75" customHeight="1" x14ac:dyDescent="0.25">
      <c r="A33" s="23"/>
      <c r="B33" s="23"/>
      <c r="C33" s="23"/>
      <c r="D33" s="23"/>
      <c r="E33" s="23"/>
      <c r="F33" s="23"/>
      <c r="G33" s="23"/>
      <c r="H33" s="23"/>
      <c r="I33" s="23"/>
      <c r="J33" s="23"/>
      <c r="K33" s="23"/>
      <c r="L33" s="23"/>
      <c r="M33" s="23"/>
      <c r="N33" s="23"/>
      <c r="O33" s="23"/>
    </row>
    <row r="34" spans="1:15" ht="28.9" customHeight="1" x14ac:dyDescent="0.25">
      <c r="A34" s="33"/>
      <c r="B34" s="33"/>
      <c r="C34" s="34" t="s">
        <v>0</v>
      </c>
      <c r="D34" s="33"/>
      <c r="E34" s="33"/>
      <c r="F34" s="33"/>
      <c r="G34" s="33"/>
      <c r="H34" s="33"/>
      <c r="I34" s="33"/>
      <c r="J34" s="33"/>
      <c r="K34" s="33"/>
      <c r="L34" s="33"/>
      <c r="M34" s="33"/>
      <c r="N34" s="33"/>
      <c r="O34" s="33"/>
    </row>
  </sheetData>
  <sheetProtection sheet="1" selectLockedCells="1"/>
  <pageMargins left="0.70866141732283472" right="0.70866141732283472" top="0.74803149606299213" bottom="0.74803149606299213" header="0.31496062992125984" footer="0.31496062992125984"/>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M128"/>
  <sheetViews>
    <sheetView topLeftCell="A3" workbookViewId="0">
      <selection activeCell="P25" sqref="P25"/>
    </sheetView>
  </sheetViews>
  <sheetFormatPr defaultRowHeight="15" x14ac:dyDescent="0.25"/>
  <cols>
    <col min="3" max="3" width="16.625" customWidth="1"/>
  </cols>
  <sheetData>
    <row r="3" spans="1:13" x14ac:dyDescent="0.25">
      <c r="B3" s="14"/>
      <c r="C3" s="3" t="s">
        <v>25</v>
      </c>
      <c r="D3" s="2">
        <v>1</v>
      </c>
      <c r="E3" s="2">
        <v>2</v>
      </c>
      <c r="F3" s="2">
        <v>3</v>
      </c>
      <c r="G3" s="2">
        <v>4</v>
      </c>
      <c r="H3" s="2">
        <v>5</v>
      </c>
      <c r="I3" s="2">
        <v>6</v>
      </c>
      <c r="J3" s="2">
        <v>7</v>
      </c>
      <c r="K3" s="2">
        <v>8</v>
      </c>
      <c r="L3" s="2">
        <v>9</v>
      </c>
      <c r="M3" s="2">
        <v>10</v>
      </c>
    </row>
    <row r="4" spans="1:13" x14ac:dyDescent="0.25">
      <c r="B4" s="14"/>
      <c r="C4" s="3" t="s">
        <v>22</v>
      </c>
      <c r="D4" s="15">
        <f>'ROI Calculator'!$E$18</f>
        <v>75000</v>
      </c>
      <c r="E4" s="15">
        <f>D4+('ROI Calculator'!$E$18*'ROI Calculator'!$G$19)</f>
        <v>86250</v>
      </c>
      <c r="F4" s="15">
        <f>E4+('ROI Calculator'!$E$18*'ROI Calculator'!$G$19)</f>
        <v>97500</v>
      </c>
      <c r="G4" s="15">
        <f>F4+('ROI Calculator'!$E$18*'ROI Calculator'!$G$19)</f>
        <v>108750</v>
      </c>
      <c r="H4" s="15">
        <f>G4+('ROI Calculator'!$E$18*'ROI Calculator'!$G$19)</f>
        <v>120000</v>
      </c>
      <c r="I4" s="15">
        <f>H4+('ROI Calculator'!$E$18*'ROI Calculator'!$G$19)</f>
        <v>131250</v>
      </c>
      <c r="J4" s="15">
        <f>I4+('ROI Calculator'!$E$18*'ROI Calculator'!$G$19)</f>
        <v>142500</v>
      </c>
      <c r="K4" s="15">
        <f>J4+('ROI Calculator'!$E$18*'ROI Calculator'!$G$19)</f>
        <v>153750</v>
      </c>
      <c r="L4" s="15">
        <f>K4+('ROI Calculator'!$E$18*'ROI Calculator'!$G$19)</f>
        <v>165000</v>
      </c>
      <c r="M4" s="15">
        <f>L4+('ROI Calculator'!$E$18*'ROI Calculator'!$G$19)</f>
        <v>176250</v>
      </c>
    </row>
    <row r="5" spans="1:13" x14ac:dyDescent="0.25">
      <c r="B5" s="14"/>
      <c r="C5" s="3" t="s">
        <v>27</v>
      </c>
      <c r="D5" s="15">
        <f>'ROI Calculator'!$E$12</f>
        <v>75625</v>
      </c>
      <c r="E5" s="15">
        <f>D5+'ROI Calculator'!$E$12</f>
        <v>151250</v>
      </c>
      <c r="F5" s="15">
        <f>E5+'ROI Calculator'!$E$12</f>
        <v>226875</v>
      </c>
      <c r="G5" s="15">
        <f>F5+'ROI Calculator'!$E$12</f>
        <v>302500</v>
      </c>
      <c r="H5" s="15">
        <f>G5+'ROI Calculator'!$E$12</f>
        <v>378125</v>
      </c>
      <c r="I5" s="15">
        <f>H5+'ROI Calculator'!$E$12</f>
        <v>453750</v>
      </c>
      <c r="J5" s="15">
        <f>I5+'ROI Calculator'!$E$12</f>
        <v>529375</v>
      </c>
      <c r="K5" s="15">
        <f>J5+'ROI Calculator'!$E$12</f>
        <v>605000</v>
      </c>
      <c r="L5" s="15">
        <f>K5+'ROI Calculator'!$E$12</f>
        <v>680625</v>
      </c>
      <c r="M5" s="15">
        <f>L5+'ROI Calculator'!$E$12</f>
        <v>756250</v>
      </c>
    </row>
    <row r="6" spans="1:13" x14ac:dyDescent="0.25">
      <c r="B6" s="14"/>
      <c r="C6" s="3" t="s">
        <v>28</v>
      </c>
      <c r="D6" s="15">
        <f>+D5-D4</f>
        <v>625</v>
      </c>
      <c r="E6" s="15">
        <f>+E5-E4</f>
        <v>65000</v>
      </c>
      <c r="F6" s="15">
        <f t="shared" ref="F6:M6" si="0">+F5-F4</f>
        <v>129375</v>
      </c>
      <c r="G6" s="15">
        <f t="shared" si="0"/>
        <v>193750</v>
      </c>
      <c r="H6" s="15">
        <f t="shared" si="0"/>
        <v>258125</v>
      </c>
      <c r="I6" s="15">
        <f t="shared" si="0"/>
        <v>322500</v>
      </c>
      <c r="J6" s="15">
        <f t="shared" si="0"/>
        <v>386875</v>
      </c>
      <c r="K6" s="15">
        <f t="shared" si="0"/>
        <v>451250</v>
      </c>
      <c r="L6" s="15">
        <f t="shared" si="0"/>
        <v>515625</v>
      </c>
      <c r="M6" s="15">
        <f t="shared" si="0"/>
        <v>580000</v>
      </c>
    </row>
    <row r="8" spans="1:13" x14ac:dyDescent="0.25">
      <c r="A8" s="2" t="s">
        <v>24</v>
      </c>
      <c r="B8" s="2" t="s">
        <v>25</v>
      </c>
      <c r="C8" s="2" t="s">
        <v>22</v>
      </c>
      <c r="D8" s="2" t="s">
        <v>6</v>
      </c>
      <c r="E8" s="2" t="s">
        <v>23</v>
      </c>
      <c r="F8" s="2" t="s">
        <v>24</v>
      </c>
    </row>
    <row r="9" spans="1:13" x14ac:dyDescent="0.25">
      <c r="A9" s="3">
        <v>0</v>
      </c>
      <c r="B9" s="16">
        <f>ROUNDDOWN(A9/12,0)</f>
        <v>0</v>
      </c>
      <c r="C9" s="15">
        <f>+'ROI Calculator'!E18</f>
        <v>75000</v>
      </c>
      <c r="D9" s="15">
        <f>+[1]Sheet1!C10/12</f>
        <v>4033.3333333333339</v>
      </c>
      <c r="E9" s="15">
        <f>+D9-C9</f>
        <v>-70966.666666666672</v>
      </c>
      <c r="F9" s="3">
        <v>1</v>
      </c>
    </row>
    <row r="10" spans="1:13" x14ac:dyDescent="0.25">
      <c r="A10" s="3">
        <v>1</v>
      </c>
      <c r="B10" s="16">
        <f t="shared" ref="B10:B73" si="1">ROUNDDOWN(A10/12,0)</f>
        <v>0</v>
      </c>
      <c r="C10" s="15">
        <f>+C9+([1]Sheet1!$D$13*[1]Sheet1!$C$14/12)</f>
        <v>75312.5</v>
      </c>
      <c r="D10" s="15">
        <f>+D9+[1]Sheet1!$C$10/12</f>
        <v>8066.6666666666679</v>
      </c>
      <c r="E10" s="15">
        <f>+D10-C10</f>
        <v>-67245.833333333328</v>
      </c>
      <c r="F10" s="3">
        <v>2</v>
      </c>
    </row>
    <row r="11" spans="1:13" x14ac:dyDescent="0.25">
      <c r="A11" s="3">
        <v>2</v>
      </c>
      <c r="B11" s="16">
        <f t="shared" si="1"/>
        <v>0</v>
      </c>
      <c r="C11" s="15">
        <f>+C10+([1]Sheet1!$D$13*[1]Sheet1!$C$14/12)</f>
        <v>75625</v>
      </c>
      <c r="D11" s="15">
        <f>+D10+[1]Sheet1!$C$10/12</f>
        <v>12100.000000000002</v>
      </c>
      <c r="E11" s="15">
        <f t="shared" ref="E11:E74" si="2">+D11-C11</f>
        <v>-63525</v>
      </c>
      <c r="F11" s="3">
        <v>3</v>
      </c>
    </row>
    <row r="12" spans="1:13" x14ac:dyDescent="0.25">
      <c r="A12" s="3">
        <v>3</v>
      </c>
      <c r="B12" s="16">
        <f t="shared" si="1"/>
        <v>0</v>
      </c>
      <c r="C12" s="15">
        <f>+C11+([1]Sheet1!$D$13*[1]Sheet1!$C$14/12)</f>
        <v>75937.5</v>
      </c>
      <c r="D12" s="15">
        <f>+D11+[1]Sheet1!$C$10/12</f>
        <v>16133.333333333336</v>
      </c>
      <c r="E12" s="15">
        <f t="shared" si="2"/>
        <v>-59804.166666666664</v>
      </c>
      <c r="F12" s="3">
        <v>4</v>
      </c>
    </row>
    <row r="13" spans="1:13" x14ac:dyDescent="0.25">
      <c r="A13" s="3">
        <v>4</v>
      </c>
      <c r="B13" s="16">
        <f t="shared" si="1"/>
        <v>0</v>
      </c>
      <c r="C13" s="15">
        <f>+C12+([1]Sheet1!$D$13*[1]Sheet1!$C$14/12)</f>
        <v>76250</v>
      </c>
      <c r="D13" s="15">
        <f>+D12+[1]Sheet1!$C$10/12</f>
        <v>20166.666666666672</v>
      </c>
      <c r="E13" s="15">
        <f t="shared" si="2"/>
        <v>-56083.333333333328</v>
      </c>
      <c r="F13" s="3">
        <v>5</v>
      </c>
    </row>
    <row r="14" spans="1:13" x14ac:dyDescent="0.25">
      <c r="A14" s="3">
        <v>5</v>
      </c>
      <c r="B14" s="16">
        <f t="shared" si="1"/>
        <v>0</v>
      </c>
      <c r="C14" s="15">
        <f>+C13+([1]Sheet1!$D$13*[1]Sheet1!$C$14/12)</f>
        <v>76562.5</v>
      </c>
      <c r="D14" s="15">
        <f>+D13+[1]Sheet1!$C$10/12</f>
        <v>24200.000000000007</v>
      </c>
      <c r="E14" s="15">
        <f t="shared" si="2"/>
        <v>-52362.499999999993</v>
      </c>
      <c r="F14" s="3">
        <v>6</v>
      </c>
    </row>
    <row r="15" spans="1:13" x14ac:dyDescent="0.25">
      <c r="A15" s="3">
        <v>6</v>
      </c>
      <c r="B15" s="16">
        <f t="shared" si="1"/>
        <v>0</v>
      </c>
      <c r="C15" s="15">
        <f>+C14+([1]Sheet1!$D$13*[1]Sheet1!$C$14/12)</f>
        <v>76875</v>
      </c>
      <c r="D15" s="15">
        <f>+D14+[1]Sheet1!$C$10/12</f>
        <v>28233.333333333343</v>
      </c>
      <c r="E15" s="15">
        <f t="shared" si="2"/>
        <v>-48641.666666666657</v>
      </c>
      <c r="F15" s="3">
        <v>7</v>
      </c>
    </row>
    <row r="16" spans="1:13" x14ac:dyDescent="0.25">
      <c r="A16" s="3">
        <v>7</v>
      </c>
      <c r="B16" s="16">
        <f t="shared" si="1"/>
        <v>0</v>
      </c>
      <c r="C16" s="15">
        <f>+C15+([1]Sheet1!$D$13*[1]Sheet1!$C$14/12)</f>
        <v>77187.5</v>
      </c>
      <c r="D16" s="15">
        <f>+D15+[1]Sheet1!$C$10/12</f>
        <v>32266.666666666679</v>
      </c>
      <c r="E16" s="15">
        <f t="shared" si="2"/>
        <v>-44920.833333333321</v>
      </c>
      <c r="F16" s="3">
        <v>8</v>
      </c>
    </row>
    <row r="17" spans="1:6" x14ac:dyDescent="0.25">
      <c r="A17" s="3">
        <v>8</v>
      </c>
      <c r="B17" s="16">
        <f t="shared" si="1"/>
        <v>0</v>
      </c>
      <c r="C17" s="15">
        <f>+C16+([1]Sheet1!$D$13*[1]Sheet1!$C$14/12)</f>
        <v>77500</v>
      </c>
      <c r="D17" s="15">
        <f>+D16+[1]Sheet1!$C$10/12</f>
        <v>36300.000000000015</v>
      </c>
      <c r="E17" s="15">
        <f t="shared" si="2"/>
        <v>-41199.999999999985</v>
      </c>
      <c r="F17" s="3">
        <v>9</v>
      </c>
    </row>
    <row r="18" spans="1:6" x14ac:dyDescent="0.25">
      <c r="A18" s="3">
        <v>9</v>
      </c>
      <c r="B18" s="16">
        <f t="shared" si="1"/>
        <v>0</v>
      </c>
      <c r="C18" s="15">
        <f>+C17+([1]Sheet1!$D$13*[1]Sheet1!$C$14/12)</f>
        <v>77812.5</v>
      </c>
      <c r="D18" s="15">
        <f>+D17+[1]Sheet1!$C$10/12</f>
        <v>40333.33333333335</v>
      </c>
      <c r="E18" s="15">
        <f t="shared" si="2"/>
        <v>-37479.16666666665</v>
      </c>
      <c r="F18" s="3">
        <v>10</v>
      </c>
    </row>
    <row r="19" spans="1:6" x14ac:dyDescent="0.25">
      <c r="A19" s="3">
        <v>10</v>
      </c>
      <c r="B19" s="16">
        <f t="shared" si="1"/>
        <v>0</v>
      </c>
      <c r="C19" s="15">
        <f>+C18+([1]Sheet1!$D$13*[1]Sheet1!$C$14/12)</f>
        <v>78125</v>
      </c>
      <c r="D19" s="15">
        <f>+D18+[1]Sheet1!$C$10/12</f>
        <v>44366.666666666686</v>
      </c>
      <c r="E19" s="15">
        <f t="shared" si="2"/>
        <v>-33758.333333333314</v>
      </c>
      <c r="F19" s="3">
        <v>11</v>
      </c>
    </row>
    <row r="20" spans="1:6" x14ac:dyDescent="0.25">
      <c r="A20" s="3">
        <v>11</v>
      </c>
      <c r="B20" s="16">
        <f t="shared" si="1"/>
        <v>0</v>
      </c>
      <c r="C20" s="15">
        <f>+C19+([1]Sheet1!$D$13*[1]Sheet1!$C$14/12)</f>
        <v>78437.5</v>
      </c>
      <c r="D20" s="15">
        <f>+D19+[1]Sheet1!$C$10/12</f>
        <v>48400.000000000022</v>
      </c>
      <c r="E20" s="15">
        <f t="shared" si="2"/>
        <v>-30037.499999999978</v>
      </c>
      <c r="F20" s="3">
        <v>12</v>
      </c>
    </row>
    <row r="21" spans="1:6" x14ac:dyDescent="0.25">
      <c r="A21" s="3">
        <v>12</v>
      </c>
      <c r="B21" s="16">
        <f t="shared" si="1"/>
        <v>1</v>
      </c>
      <c r="C21" s="15">
        <f>+C20+([1]Sheet1!$D$13*[1]Sheet1!$C$14/12)</f>
        <v>78750</v>
      </c>
      <c r="D21" s="15">
        <f>+D20+[1]Sheet1!$C$10/12</f>
        <v>52433.333333333358</v>
      </c>
      <c r="E21" s="15">
        <f t="shared" si="2"/>
        <v>-26316.666666666642</v>
      </c>
      <c r="F21" s="3">
        <v>13</v>
      </c>
    </row>
    <row r="22" spans="1:6" x14ac:dyDescent="0.25">
      <c r="A22" s="3">
        <v>13</v>
      </c>
      <c r="B22" s="16">
        <f t="shared" si="1"/>
        <v>1</v>
      </c>
      <c r="C22" s="15">
        <f>+C21+([1]Sheet1!$D$13*[1]Sheet1!$C$14/12)</f>
        <v>79062.5</v>
      </c>
      <c r="D22" s="15">
        <f>+D21+[1]Sheet1!$C$10/12</f>
        <v>56466.666666666693</v>
      </c>
      <c r="E22" s="15">
        <f t="shared" si="2"/>
        <v>-22595.833333333307</v>
      </c>
      <c r="F22" s="3">
        <v>14</v>
      </c>
    </row>
    <row r="23" spans="1:6" x14ac:dyDescent="0.25">
      <c r="A23" s="3">
        <v>14</v>
      </c>
      <c r="B23" s="16">
        <f t="shared" si="1"/>
        <v>1</v>
      </c>
      <c r="C23" s="15">
        <f>+C22+([1]Sheet1!$D$13*[1]Sheet1!$C$14/12)</f>
        <v>79375</v>
      </c>
      <c r="D23" s="15">
        <f>+D22+[1]Sheet1!$C$10/12</f>
        <v>60500.000000000029</v>
      </c>
      <c r="E23" s="15">
        <f t="shared" si="2"/>
        <v>-18874.999999999971</v>
      </c>
      <c r="F23" s="3">
        <v>15</v>
      </c>
    </row>
    <row r="24" spans="1:6" x14ac:dyDescent="0.25">
      <c r="A24" s="3">
        <v>15</v>
      </c>
      <c r="B24" s="16">
        <f t="shared" si="1"/>
        <v>1</v>
      </c>
      <c r="C24" s="15">
        <f>+C23+([1]Sheet1!$D$13*[1]Sheet1!$C$14/12)</f>
        <v>79687.5</v>
      </c>
      <c r="D24" s="15">
        <f>+D23+[1]Sheet1!$C$10/12</f>
        <v>64533.333333333365</v>
      </c>
      <c r="E24" s="15">
        <f t="shared" si="2"/>
        <v>-15154.166666666635</v>
      </c>
      <c r="F24" s="3">
        <v>16</v>
      </c>
    </row>
    <row r="25" spans="1:6" x14ac:dyDescent="0.25">
      <c r="A25" s="3">
        <v>16</v>
      </c>
      <c r="B25" s="16">
        <f t="shared" si="1"/>
        <v>1</v>
      </c>
      <c r="C25" s="15">
        <f>+C24+([1]Sheet1!$D$13*[1]Sheet1!$C$14/12)</f>
        <v>80000</v>
      </c>
      <c r="D25" s="15">
        <f>+D24+[1]Sheet1!$C$10/12</f>
        <v>68566.666666666701</v>
      </c>
      <c r="E25" s="15">
        <f t="shared" si="2"/>
        <v>-11433.333333333299</v>
      </c>
      <c r="F25" s="3">
        <v>17</v>
      </c>
    </row>
    <row r="26" spans="1:6" x14ac:dyDescent="0.25">
      <c r="A26" s="3">
        <v>17</v>
      </c>
      <c r="B26" s="16">
        <f t="shared" si="1"/>
        <v>1</v>
      </c>
      <c r="C26" s="15">
        <f>+C25+([1]Sheet1!$D$13*[1]Sheet1!$C$14/12)</f>
        <v>80312.5</v>
      </c>
      <c r="D26" s="15">
        <f>+D25+[1]Sheet1!$C$10/12</f>
        <v>72600.000000000029</v>
      </c>
      <c r="E26" s="15">
        <f t="shared" si="2"/>
        <v>-7712.4999999999709</v>
      </c>
      <c r="F26" s="3">
        <v>18</v>
      </c>
    </row>
    <row r="27" spans="1:6" x14ac:dyDescent="0.25">
      <c r="A27" s="3">
        <v>18</v>
      </c>
      <c r="B27" s="16">
        <f t="shared" si="1"/>
        <v>1</v>
      </c>
      <c r="C27" s="15">
        <f>+C26+([1]Sheet1!$D$13*[1]Sheet1!$C$14/12)</f>
        <v>80625</v>
      </c>
      <c r="D27" s="15">
        <f>+D26+[1]Sheet1!$C$10/12</f>
        <v>76633.333333333358</v>
      </c>
      <c r="E27" s="15">
        <f t="shared" si="2"/>
        <v>-3991.6666666666424</v>
      </c>
      <c r="F27" s="3">
        <v>19</v>
      </c>
    </row>
    <row r="28" spans="1:6" x14ac:dyDescent="0.25">
      <c r="A28" s="3">
        <v>19</v>
      </c>
      <c r="B28" s="16">
        <f t="shared" si="1"/>
        <v>1</v>
      </c>
      <c r="C28" s="15">
        <f>+C27+([1]Sheet1!$D$13*[1]Sheet1!$C$14/12)</f>
        <v>80937.5</v>
      </c>
      <c r="D28" s="15">
        <f>+D27+[1]Sheet1!$C$10/12</f>
        <v>80666.666666666686</v>
      </c>
      <c r="E28" s="15">
        <f t="shared" si="2"/>
        <v>-270.83333333331393</v>
      </c>
      <c r="F28" s="3">
        <v>20</v>
      </c>
    </row>
    <row r="29" spans="1:6" x14ac:dyDescent="0.25">
      <c r="A29" s="3">
        <v>20</v>
      </c>
      <c r="B29" s="16">
        <f t="shared" si="1"/>
        <v>1</v>
      </c>
      <c r="C29" s="15">
        <f>+C28+([1]Sheet1!$D$13*[1]Sheet1!$C$14/12)</f>
        <v>81250</v>
      </c>
      <c r="D29" s="15">
        <f>+D28+[1]Sheet1!$C$10/12</f>
        <v>84700.000000000015</v>
      </c>
      <c r="E29" s="15">
        <f t="shared" si="2"/>
        <v>3450.0000000000146</v>
      </c>
      <c r="F29" s="3">
        <v>21</v>
      </c>
    </row>
    <row r="30" spans="1:6" x14ac:dyDescent="0.25">
      <c r="A30" s="3">
        <v>21</v>
      </c>
      <c r="B30" s="16">
        <f t="shared" si="1"/>
        <v>1</v>
      </c>
      <c r="C30" s="15">
        <f>+C29+([1]Sheet1!$D$13*[1]Sheet1!$C$14/12)</f>
        <v>81562.5</v>
      </c>
      <c r="D30" s="15">
        <f>+D29+[1]Sheet1!$C$10/12</f>
        <v>88733.333333333343</v>
      </c>
      <c r="E30" s="15">
        <f t="shared" si="2"/>
        <v>7170.833333333343</v>
      </c>
      <c r="F30" s="3">
        <v>22</v>
      </c>
    </row>
    <row r="31" spans="1:6" x14ac:dyDescent="0.25">
      <c r="A31" s="3">
        <v>22</v>
      </c>
      <c r="B31" s="16">
        <f t="shared" si="1"/>
        <v>1</v>
      </c>
      <c r="C31" s="15">
        <f>+C30+([1]Sheet1!$D$13*[1]Sheet1!$C$14/12)</f>
        <v>81875</v>
      </c>
      <c r="D31" s="15">
        <f>+D30+[1]Sheet1!$C$10/12</f>
        <v>92766.666666666672</v>
      </c>
      <c r="E31" s="15">
        <f t="shared" si="2"/>
        <v>10891.666666666672</v>
      </c>
      <c r="F31" s="3">
        <v>23</v>
      </c>
    </row>
    <row r="32" spans="1:6" x14ac:dyDescent="0.25">
      <c r="A32" s="3">
        <v>23</v>
      </c>
      <c r="B32" s="16">
        <f t="shared" si="1"/>
        <v>1</v>
      </c>
      <c r="C32" s="15">
        <f>+C31+([1]Sheet1!$D$13*[1]Sheet1!$C$14/12)</f>
        <v>82187.5</v>
      </c>
      <c r="D32" s="15">
        <f>+D31+[1]Sheet1!$C$10/12</f>
        <v>96800</v>
      </c>
      <c r="E32" s="15">
        <f t="shared" si="2"/>
        <v>14612.5</v>
      </c>
      <c r="F32" s="3">
        <v>24</v>
      </c>
    </row>
    <row r="33" spans="1:6" x14ac:dyDescent="0.25">
      <c r="A33" s="3">
        <v>24</v>
      </c>
      <c r="B33" s="16">
        <f t="shared" si="1"/>
        <v>2</v>
      </c>
      <c r="C33" s="15">
        <f>+C32+([1]Sheet1!$D$13*[1]Sheet1!$C$14/12)</f>
        <v>82500</v>
      </c>
      <c r="D33" s="15">
        <f>+D32+[1]Sheet1!$C$10/12</f>
        <v>100833.33333333333</v>
      </c>
      <c r="E33" s="15">
        <f t="shared" si="2"/>
        <v>18333.333333333328</v>
      </c>
      <c r="F33" s="3">
        <v>25</v>
      </c>
    </row>
    <row r="34" spans="1:6" x14ac:dyDescent="0.25">
      <c r="A34" s="3">
        <v>25</v>
      </c>
      <c r="B34" s="16">
        <f t="shared" si="1"/>
        <v>2</v>
      </c>
      <c r="C34" s="15">
        <f>+C33+([1]Sheet1!$D$13*[1]Sheet1!$C$14/12)</f>
        <v>82812.5</v>
      </c>
      <c r="D34" s="15">
        <f>+D33+[1]Sheet1!$C$10/12</f>
        <v>104866.66666666666</v>
      </c>
      <c r="E34" s="15">
        <f t="shared" si="2"/>
        <v>22054.166666666657</v>
      </c>
      <c r="F34" s="3">
        <v>26</v>
      </c>
    </row>
    <row r="35" spans="1:6" x14ac:dyDescent="0.25">
      <c r="A35" s="3">
        <v>26</v>
      </c>
      <c r="B35" s="16">
        <f t="shared" si="1"/>
        <v>2</v>
      </c>
      <c r="C35" s="15">
        <f>+C34+([1]Sheet1!$D$13*[1]Sheet1!$C$14/12)</f>
        <v>83125</v>
      </c>
      <c r="D35" s="15">
        <f>+D34+[1]Sheet1!$C$10/12</f>
        <v>108899.99999999999</v>
      </c>
      <c r="E35" s="15">
        <f t="shared" si="2"/>
        <v>25774.999999999985</v>
      </c>
      <c r="F35" s="3">
        <v>27</v>
      </c>
    </row>
    <row r="36" spans="1:6" x14ac:dyDescent="0.25">
      <c r="A36" s="3">
        <v>27</v>
      </c>
      <c r="B36" s="16">
        <f t="shared" si="1"/>
        <v>2</v>
      </c>
      <c r="C36" s="15">
        <f>+C35+([1]Sheet1!$D$13*[1]Sheet1!$C$14/12)</f>
        <v>83437.5</v>
      </c>
      <c r="D36" s="15">
        <f>+D35+[1]Sheet1!$C$10/12</f>
        <v>112933.33333333331</v>
      </c>
      <c r="E36" s="15">
        <f t="shared" si="2"/>
        <v>29495.833333333314</v>
      </c>
      <c r="F36" s="3">
        <v>28</v>
      </c>
    </row>
    <row r="37" spans="1:6" x14ac:dyDescent="0.25">
      <c r="A37" s="3">
        <v>28</v>
      </c>
      <c r="B37" s="16">
        <f t="shared" si="1"/>
        <v>2</v>
      </c>
      <c r="C37" s="15">
        <f>+C36+([1]Sheet1!$D$13*[1]Sheet1!$C$14/12)</f>
        <v>83750</v>
      </c>
      <c r="D37" s="15">
        <f>+D36+[1]Sheet1!$C$10/12</f>
        <v>116966.66666666664</v>
      </c>
      <c r="E37" s="15">
        <f t="shared" si="2"/>
        <v>33216.666666666642</v>
      </c>
      <c r="F37" s="3">
        <v>29</v>
      </c>
    </row>
    <row r="38" spans="1:6" x14ac:dyDescent="0.25">
      <c r="A38" s="3">
        <v>29</v>
      </c>
      <c r="B38" s="16">
        <f t="shared" si="1"/>
        <v>2</v>
      </c>
      <c r="C38" s="15">
        <f>+C37+([1]Sheet1!$D$13*[1]Sheet1!$C$14/12)</f>
        <v>84062.5</v>
      </c>
      <c r="D38" s="15">
        <f>+D37+[1]Sheet1!$C$10/12</f>
        <v>120999.99999999997</v>
      </c>
      <c r="E38" s="15">
        <f t="shared" si="2"/>
        <v>36937.499999999971</v>
      </c>
      <c r="F38" s="3">
        <v>30</v>
      </c>
    </row>
    <row r="39" spans="1:6" x14ac:dyDescent="0.25">
      <c r="A39" s="3">
        <v>30</v>
      </c>
      <c r="B39" s="16">
        <f t="shared" si="1"/>
        <v>2</v>
      </c>
      <c r="C39" s="15">
        <f>+C38+([1]Sheet1!$D$13*[1]Sheet1!$C$14/12)</f>
        <v>84375</v>
      </c>
      <c r="D39" s="15">
        <f>+D38+[1]Sheet1!$C$10/12</f>
        <v>125033.3333333333</v>
      </c>
      <c r="E39" s="15">
        <f t="shared" si="2"/>
        <v>40658.333333333299</v>
      </c>
      <c r="F39" s="3">
        <v>31</v>
      </c>
    </row>
    <row r="40" spans="1:6" x14ac:dyDescent="0.25">
      <c r="A40" s="3">
        <v>31</v>
      </c>
      <c r="B40" s="16">
        <f t="shared" si="1"/>
        <v>2</v>
      </c>
      <c r="C40" s="15">
        <f>+C39+([1]Sheet1!$D$13*[1]Sheet1!$C$14/12)</f>
        <v>84687.5</v>
      </c>
      <c r="D40" s="15">
        <f>+D39+[1]Sheet1!$C$10/12</f>
        <v>129066.66666666663</v>
      </c>
      <c r="E40" s="15">
        <f t="shared" si="2"/>
        <v>44379.166666666628</v>
      </c>
      <c r="F40" s="3">
        <v>32</v>
      </c>
    </row>
    <row r="41" spans="1:6" x14ac:dyDescent="0.25">
      <c r="A41" s="3">
        <v>32</v>
      </c>
      <c r="B41" s="16">
        <f t="shared" si="1"/>
        <v>2</v>
      </c>
      <c r="C41" s="15">
        <f>+C40+([1]Sheet1!$D$13*[1]Sheet1!$C$14/12)</f>
        <v>85000</v>
      </c>
      <c r="D41" s="15">
        <f>+D40+[1]Sheet1!$C$10/12</f>
        <v>133099.99999999997</v>
      </c>
      <c r="E41" s="15">
        <f t="shared" si="2"/>
        <v>48099.999999999971</v>
      </c>
      <c r="F41" s="3">
        <v>33</v>
      </c>
    </row>
    <row r="42" spans="1:6" x14ac:dyDescent="0.25">
      <c r="A42" s="3">
        <v>33</v>
      </c>
      <c r="B42" s="16">
        <f t="shared" si="1"/>
        <v>2</v>
      </c>
      <c r="C42" s="15">
        <f>+C41+([1]Sheet1!$D$13*[1]Sheet1!$C$14/12)</f>
        <v>85312.5</v>
      </c>
      <c r="D42" s="15">
        <f>+D41+[1]Sheet1!$C$10/12</f>
        <v>137133.33333333331</v>
      </c>
      <c r="E42" s="15">
        <f t="shared" si="2"/>
        <v>51820.833333333314</v>
      </c>
      <c r="F42" s="3">
        <v>34</v>
      </c>
    </row>
    <row r="43" spans="1:6" x14ac:dyDescent="0.25">
      <c r="A43" s="3">
        <v>34</v>
      </c>
      <c r="B43" s="16">
        <f t="shared" si="1"/>
        <v>2</v>
      </c>
      <c r="C43" s="15">
        <f>+C42+([1]Sheet1!$D$13*[1]Sheet1!$C$14/12)</f>
        <v>85625</v>
      </c>
      <c r="D43" s="15">
        <f>+D42+[1]Sheet1!$C$10/12</f>
        <v>141166.66666666666</v>
      </c>
      <c r="E43" s="15">
        <f t="shared" si="2"/>
        <v>55541.666666666657</v>
      </c>
      <c r="F43" s="3">
        <v>35</v>
      </c>
    </row>
    <row r="44" spans="1:6" x14ac:dyDescent="0.25">
      <c r="A44" s="3">
        <v>35</v>
      </c>
      <c r="B44" s="16">
        <f t="shared" si="1"/>
        <v>2</v>
      </c>
      <c r="C44" s="15">
        <f>+C43+([1]Sheet1!$D$13*[1]Sheet1!$C$14/12)</f>
        <v>85937.5</v>
      </c>
      <c r="D44" s="15">
        <f>+D43+[1]Sheet1!$C$10/12</f>
        <v>145200</v>
      </c>
      <c r="E44" s="15">
        <f t="shared" si="2"/>
        <v>59262.5</v>
      </c>
      <c r="F44" s="3">
        <v>36</v>
      </c>
    </row>
    <row r="45" spans="1:6" x14ac:dyDescent="0.25">
      <c r="A45" s="3">
        <v>36</v>
      </c>
      <c r="B45" s="16">
        <f t="shared" si="1"/>
        <v>3</v>
      </c>
      <c r="C45" s="15">
        <f>+C44+([1]Sheet1!$D$13*[1]Sheet1!$C$14/12)</f>
        <v>86250</v>
      </c>
      <c r="D45" s="15">
        <f>+D44+[1]Sheet1!$C$10/12</f>
        <v>149233.33333333334</v>
      </c>
      <c r="E45" s="15">
        <f t="shared" si="2"/>
        <v>62983.333333333343</v>
      </c>
      <c r="F45" s="3">
        <v>37</v>
      </c>
    </row>
    <row r="46" spans="1:6" x14ac:dyDescent="0.25">
      <c r="A46" s="3">
        <v>37</v>
      </c>
      <c r="B46" s="16">
        <f t="shared" si="1"/>
        <v>3</v>
      </c>
      <c r="C46" s="15">
        <f>+C45+([1]Sheet1!$D$13*[1]Sheet1!$C$14/12)</f>
        <v>86562.5</v>
      </c>
      <c r="D46" s="15">
        <f>+D45+[1]Sheet1!$C$10/12</f>
        <v>153266.66666666669</v>
      </c>
      <c r="E46" s="15">
        <f t="shared" si="2"/>
        <v>66704.166666666686</v>
      </c>
      <c r="F46" s="3">
        <v>38</v>
      </c>
    </row>
    <row r="47" spans="1:6" x14ac:dyDescent="0.25">
      <c r="A47" s="3">
        <v>38</v>
      </c>
      <c r="B47" s="16">
        <f t="shared" si="1"/>
        <v>3</v>
      </c>
      <c r="C47" s="15">
        <f>+C46+([1]Sheet1!$D$13*[1]Sheet1!$C$14/12)</f>
        <v>86875</v>
      </c>
      <c r="D47" s="15">
        <f>+D46+[1]Sheet1!$C$10/12</f>
        <v>157300.00000000003</v>
      </c>
      <c r="E47" s="15">
        <f t="shared" si="2"/>
        <v>70425.000000000029</v>
      </c>
      <c r="F47" s="3">
        <v>39</v>
      </c>
    </row>
    <row r="48" spans="1:6" x14ac:dyDescent="0.25">
      <c r="A48" s="3">
        <v>39</v>
      </c>
      <c r="B48" s="16">
        <f t="shared" si="1"/>
        <v>3</v>
      </c>
      <c r="C48" s="15">
        <f>+C47+([1]Sheet1!$D$13*[1]Sheet1!$C$14/12)</f>
        <v>87187.5</v>
      </c>
      <c r="D48" s="15">
        <f>+D47+[1]Sheet1!$C$10/12</f>
        <v>161333.33333333337</v>
      </c>
      <c r="E48" s="15">
        <f t="shared" si="2"/>
        <v>74145.833333333372</v>
      </c>
      <c r="F48" s="3">
        <v>40</v>
      </c>
    </row>
    <row r="49" spans="1:6" x14ac:dyDescent="0.25">
      <c r="A49" s="3">
        <v>40</v>
      </c>
      <c r="B49" s="16">
        <f t="shared" si="1"/>
        <v>3</v>
      </c>
      <c r="C49" s="15">
        <f>+C48+([1]Sheet1!$D$13*[1]Sheet1!$C$14/12)</f>
        <v>87500</v>
      </c>
      <c r="D49" s="15">
        <f>+D48+[1]Sheet1!$C$10/12</f>
        <v>165366.66666666672</v>
      </c>
      <c r="E49" s="15">
        <f t="shared" si="2"/>
        <v>77866.666666666715</v>
      </c>
      <c r="F49" s="3">
        <v>41</v>
      </c>
    </row>
    <row r="50" spans="1:6" x14ac:dyDescent="0.25">
      <c r="A50" s="3">
        <v>41</v>
      </c>
      <c r="B50" s="16">
        <f t="shared" si="1"/>
        <v>3</v>
      </c>
      <c r="C50" s="15">
        <f>+C49+([1]Sheet1!$D$13*[1]Sheet1!$C$14/12)</f>
        <v>87812.5</v>
      </c>
      <c r="D50" s="15">
        <f>+D49+[1]Sheet1!$C$10/12</f>
        <v>169400.00000000006</v>
      </c>
      <c r="E50" s="15">
        <f t="shared" si="2"/>
        <v>81587.500000000058</v>
      </c>
      <c r="F50" s="3">
        <v>42</v>
      </c>
    </row>
    <row r="51" spans="1:6" x14ac:dyDescent="0.25">
      <c r="A51" s="3">
        <v>42</v>
      </c>
      <c r="B51" s="16">
        <f t="shared" si="1"/>
        <v>3</v>
      </c>
      <c r="C51" s="15">
        <f>+C50+([1]Sheet1!$D$13*[1]Sheet1!$C$14/12)</f>
        <v>88125</v>
      </c>
      <c r="D51" s="15">
        <f>+D50+[1]Sheet1!$C$10/12</f>
        <v>173433.3333333334</v>
      </c>
      <c r="E51" s="15">
        <f t="shared" si="2"/>
        <v>85308.333333333401</v>
      </c>
      <c r="F51" s="3">
        <v>43</v>
      </c>
    </row>
    <row r="52" spans="1:6" x14ac:dyDescent="0.25">
      <c r="A52" s="3">
        <v>43</v>
      </c>
      <c r="B52" s="16">
        <f t="shared" si="1"/>
        <v>3</v>
      </c>
      <c r="C52" s="15">
        <f>+C51+([1]Sheet1!$D$13*[1]Sheet1!$C$14/12)</f>
        <v>88437.5</v>
      </c>
      <c r="D52" s="15">
        <f>+D51+[1]Sheet1!$C$10/12</f>
        <v>177466.66666666674</v>
      </c>
      <c r="E52" s="15">
        <f t="shared" si="2"/>
        <v>89029.166666666744</v>
      </c>
      <c r="F52" s="3">
        <v>44</v>
      </c>
    </row>
    <row r="53" spans="1:6" x14ac:dyDescent="0.25">
      <c r="A53" s="3">
        <v>44</v>
      </c>
      <c r="B53" s="16">
        <f t="shared" si="1"/>
        <v>3</v>
      </c>
      <c r="C53" s="15">
        <f>+C52+([1]Sheet1!$D$13*[1]Sheet1!$C$14/12)</f>
        <v>88750</v>
      </c>
      <c r="D53" s="15">
        <f>+D52+[1]Sheet1!$C$10/12</f>
        <v>181500.00000000009</v>
      </c>
      <c r="E53" s="15">
        <f t="shared" si="2"/>
        <v>92750.000000000087</v>
      </c>
      <c r="F53" s="3">
        <v>45</v>
      </c>
    </row>
    <row r="54" spans="1:6" x14ac:dyDescent="0.25">
      <c r="A54" s="3">
        <v>45</v>
      </c>
      <c r="B54" s="16">
        <f t="shared" si="1"/>
        <v>3</v>
      </c>
      <c r="C54" s="15">
        <f>+C53+([1]Sheet1!$D$13*[1]Sheet1!$C$14/12)</f>
        <v>89062.5</v>
      </c>
      <c r="D54" s="15">
        <f>+D53+[1]Sheet1!$C$10/12</f>
        <v>185533.33333333343</v>
      </c>
      <c r="E54" s="15">
        <f t="shared" si="2"/>
        <v>96470.83333333343</v>
      </c>
      <c r="F54" s="3">
        <v>46</v>
      </c>
    </row>
    <row r="55" spans="1:6" x14ac:dyDescent="0.25">
      <c r="A55" s="3">
        <v>46</v>
      </c>
      <c r="B55" s="16">
        <f t="shared" si="1"/>
        <v>3</v>
      </c>
      <c r="C55" s="15">
        <f>+C54+([1]Sheet1!$D$13*[1]Sheet1!$C$14/12)</f>
        <v>89375</v>
      </c>
      <c r="D55" s="15">
        <f>+D54+[1]Sheet1!$C$10/12</f>
        <v>189566.66666666677</v>
      </c>
      <c r="E55" s="15">
        <f t="shared" si="2"/>
        <v>100191.66666666677</v>
      </c>
      <c r="F55" s="3">
        <v>47</v>
      </c>
    </row>
    <row r="56" spans="1:6" x14ac:dyDescent="0.25">
      <c r="A56" s="3">
        <v>47</v>
      </c>
      <c r="B56" s="16">
        <f t="shared" si="1"/>
        <v>3</v>
      </c>
      <c r="C56" s="15">
        <f>+C55+([1]Sheet1!$D$13*[1]Sheet1!$C$14/12)</f>
        <v>89687.5</v>
      </c>
      <c r="D56" s="15">
        <f>+D55+[1]Sheet1!$C$10/12</f>
        <v>193600.00000000012</v>
      </c>
      <c r="E56" s="15">
        <f t="shared" si="2"/>
        <v>103912.50000000012</v>
      </c>
      <c r="F56" s="3">
        <v>48</v>
      </c>
    </row>
    <row r="57" spans="1:6" x14ac:dyDescent="0.25">
      <c r="A57" s="3">
        <v>48</v>
      </c>
      <c r="B57" s="16">
        <f t="shared" si="1"/>
        <v>4</v>
      </c>
      <c r="C57" s="15">
        <f>+C56+([1]Sheet1!$D$13*[1]Sheet1!$C$14/12)</f>
        <v>90000</v>
      </c>
      <c r="D57" s="15">
        <f>+D56+[1]Sheet1!$C$10/12</f>
        <v>197633.33333333346</v>
      </c>
      <c r="E57" s="15">
        <f t="shared" si="2"/>
        <v>107633.33333333346</v>
      </c>
      <c r="F57" s="3">
        <v>49</v>
      </c>
    </row>
    <row r="58" spans="1:6" x14ac:dyDescent="0.25">
      <c r="A58" s="3">
        <v>49</v>
      </c>
      <c r="B58" s="16">
        <f t="shared" si="1"/>
        <v>4</v>
      </c>
      <c r="C58" s="15">
        <f>+C57+([1]Sheet1!$D$13*[1]Sheet1!$C$14/12)</f>
        <v>90312.5</v>
      </c>
      <c r="D58" s="15">
        <f>+D57+[1]Sheet1!$C$10/12</f>
        <v>201666.6666666668</v>
      </c>
      <c r="E58" s="15">
        <f t="shared" si="2"/>
        <v>111354.1666666668</v>
      </c>
      <c r="F58" s="3">
        <v>50</v>
      </c>
    </row>
    <row r="59" spans="1:6" x14ac:dyDescent="0.25">
      <c r="A59" s="3">
        <v>50</v>
      </c>
      <c r="B59" s="16">
        <f t="shared" si="1"/>
        <v>4</v>
      </c>
      <c r="C59" s="15">
        <f>+C58+([1]Sheet1!$D$13*[1]Sheet1!$C$14/12)</f>
        <v>90625</v>
      </c>
      <c r="D59" s="15">
        <f>+D58+[1]Sheet1!$C$10/12</f>
        <v>205700.00000000015</v>
      </c>
      <c r="E59" s="15">
        <f t="shared" si="2"/>
        <v>115075.00000000015</v>
      </c>
      <c r="F59" s="3">
        <v>51</v>
      </c>
    </row>
    <row r="60" spans="1:6" x14ac:dyDescent="0.25">
      <c r="A60" s="3">
        <v>51</v>
      </c>
      <c r="B60" s="16">
        <f t="shared" si="1"/>
        <v>4</v>
      </c>
      <c r="C60" s="15">
        <f>+C59+([1]Sheet1!$D$13*[1]Sheet1!$C$14/12)</f>
        <v>90937.5</v>
      </c>
      <c r="D60" s="15">
        <f>+D59+[1]Sheet1!$C$10/12</f>
        <v>209733.33333333349</v>
      </c>
      <c r="E60" s="15">
        <f t="shared" si="2"/>
        <v>118795.83333333349</v>
      </c>
      <c r="F60" s="3">
        <v>52</v>
      </c>
    </row>
    <row r="61" spans="1:6" x14ac:dyDescent="0.25">
      <c r="A61" s="3">
        <v>52</v>
      </c>
      <c r="B61" s="16">
        <f t="shared" si="1"/>
        <v>4</v>
      </c>
      <c r="C61" s="15">
        <f>+C60+([1]Sheet1!$D$13*[1]Sheet1!$C$14/12)</f>
        <v>91250</v>
      </c>
      <c r="D61" s="15">
        <f>+D60+[1]Sheet1!$C$10/12</f>
        <v>213766.66666666683</v>
      </c>
      <c r="E61" s="15">
        <f t="shared" si="2"/>
        <v>122516.66666666683</v>
      </c>
      <c r="F61" s="3">
        <v>53</v>
      </c>
    </row>
    <row r="62" spans="1:6" x14ac:dyDescent="0.25">
      <c r="A62" s="3">
        <v>53</v>
      </c>
      <c r="B62" s="16">
        <f t="shared" si="1"/>
        <v>4</v>
      </c>
      <c r="C62" s="15">
        <f>+C61+([1]Sheet1!$D$13*[1]Sheet1!$C$14/12)</f>
        <v>91562.5</v>
      </c>
      <c r="D62" s="15">
        <f>+D61+[1]Sheet1!$C$10/12</f>
        <v>217800.00000000017</v>
      </c>
      <c r="E62" s="15">
        <f t="shared" si="2"/>
        <v>126237.50000000017</v>
      </c>
      <c r="F62" s="3">
        <v>54</v>
      </c>
    </row>
    <row r="63" spans="1:6" x14ac:dyDescent="0.25">
      <c r="A63" s="3">
        <v>54</v>
      </c>
      <c r="B63" s="16">
        <f t="shared" si="1"/>
        <v>4</v>
      </c>
      <c r="C63" s="15">
        <f>+C62+([1]Sheet1!$D$13*[1]Sheet1!$C$14/12)</f>
        <v>91875</v>
      </c>
      <c r="D63" s="15">
        <f>+D62+[1]Sheet1!$C$10/12</f>
        <v>221833.33333333352</v>
      </c>
      <c r="E63" s="15">
        <f t="shared" si="2"/>
        <v>129958.33333333352</v>
      </c>
      <c r="F63" s="3">
        <v>55</v>
      </c>
    </row>
    <row r="64" spans="1:6" x14ac:dyDescent="0.25">
      <c r="A64" s="3">
        <v>55</v>
      </c>
      <c r="B64" s="16">
        <f t="shared" si="1"/>
        <v>4</v>
      </c>
      <c r="C64" s="15">
        <f>+C63+([1]Sheet1!$D$13*[1]Sheet1!$C$14/12)</f>
        <v>92187.5</v>
      </c>
      <c r="D64" s="15">
        <f>+D63+[1]Sheet1!$C$10/12</f>
        <v>225866.66666666686</v>
      </c>
      <c r="E64" s="15">
        <f t="shared" si="2"/>
        <v>133679.16666666686</v>
      </c>
      <c r="F64" s="3">
        <v>56</v>
      </c>
    </row>
    <row r="65" spans="1:6" x14ac:dyDescent="0.25">
      <c r="A65" s="3">
        <v>56</v>
      </c>
      <c r="B65" s="16">
        <f t="shared" si="1"/>
        <v>4</v>
      </c>
      <c r="C65" s="15">
        <f>+C64+([1]Sheet1!$D$13*[1]Sheet1!$C$14/12)</f>
        <v>92500</v>
      </c>
      <c r="D65" s="15">
        <f>+D64+[1]Sheet1!$C$10/12</f>
        <v>229900.0000000002</v>
      </c>
      <c r="E65" s="15">
        <f t="shared" si="2"/>
        <v>137400.0000000002</v>
      </c>
      <c r="F65" s="3">
        <v>57</v>
      </c>
    </row>
    <row r="66" spans="1:6" x14ac:dyDescent="0.25">
      <c r="A66" s="3">
        <v>57</v>
      </c>
      <c r="B66" s="16">
        <f t="shared" si="1"/>
        <v>4</v>
      </c>
      <c r="C66" s="15">
        <f>+C65+([1]Sheet1!$D$13*[1]Sheet1!$C$14/12)</f>
        <v>92812.5</v>
      </c>
      <c r="D66" s="15">
        <f>+D65+[1]Sheet1!$C$10/12</f>
        <v>233933.33333333355</v>
      </c>
      <c r="E66" s="15">
        <f t="shared" si="2"/>
        <v>141120.83333333355</v>
      </c>
      <c r="F66" s="3">
        <v>58</v>
      </c>
    </row>
    <row r="67" spans="1:6" x14ac:dyDescent="0.25">
      <c r="A67" s="3">
        <v>58</v>
      </c>
      <c r="B67" s="16">
        <f t="shared" si="1"/>
        <v>4</v>
      </c>
      <c r="C67" s="15">
        <f>+C66+([1]Sheet1!$D$13*[1]Sheet1!$C$14/12)</f>
        <v>93125</v>
      </c>
      <c r="D67" s="15">
        <f>+D66+[1]Sheet1!$C$10/12</f>
        <v>237966.66666666689</v>
      </c>
      <c r="E67" s="15">
        <f t="shared" si="2"/>
        <v>144841.66666666689</v>
      </c>
      <c r="F67" s="3">
        <v>59</v>
      </c>
    </row>
    <row r="68" spans="1:6" x14ac:dyDescent="0.25">
      <c r="A68" s="3">
        <v>59</v>
      </c>
      <c r="B68" s="16">
        <f t="shared" si="1"/>
        <v>4</v>
      </c>
      <c r="C68" s="15">
        <f>+C67+([1]Sheet1!$D$13*[1]Sheet1!$C$14/12)</f>
        <v>93437.5</v>
      </c>
      <c r="D68" s="15">
        <f>+D67+[1]Sheet1!$C$10/12</f>
        <v>242000.00000000023</v>
      </c>
      <c r="E68" s="15">
        <f t="shared" si="2"/>
        <v>148562.50000000023</v>
      </c>
      <c r="F68" s="3">
        <v>60</v>
      </c>
    </row>
    <row r="69" spans="1:6" x14ac:dyDescent="0.25">
      <c r="A69" s="3">
        <v>60</v>
      </c>
      <c r="B69" s="16">
        <f t="shared" si="1"/>
        <v>5</v>
      </c>
      <c r="C69" s="15">
        <f>+C68+([1]Sheet1!$D$13*[1]Sheet1!$C$14/12)</f>
        <v>93750</v>
      </c>
      <c r="D69" s="15">
        <f>+D68+[1]Sheet1!$C$10/12</f>
        <v>246033.33333333358</v>
      </c>
      <c r="E69" s="15">
        <f t="shared" si="2"/>
        <v>152283.33333333358</v>
      </c>
      <c r="F69" s="3">
        <v>61</v>
      </c>
    </row>
    <row r="70" spans="1:6" x14ac:dyDescent="0.25">
      <c r="A70" s="3">
        <v>61</v>
      </c>
      <c r="B70" s="16">
        <f t="shared" si="1"/>
        <v>5</v>
      </c>
      <c r="C70" s="15">
        <f>+C69+([1]Sheet1!$D$13*[1]Sheet1!$C$14/12)</f>
        <v>94062.5</v>
      </c>
      <c r="D70" s="15">
        <f>+D69+[1]Sheet1!$C$10/12</f>
        <v>250066.66666666692</v>
      </c>
      <c r="E70" s="15">
        <f t="shared" si="2"/>
        <v>156004.16666666692</v>
      </c>
      <c r="F70" s="3">
        <v>62</v>
      </c>
    </row>
    <row r="71" spans="1:6" x14ac:dyDescent="0.25">
      <c r="A71" s="3">
        <v>62</v>
      </c>
      <c r="B71" s="16">
        <f t="shared" si="1"/>
        <v>5</v>
      </c>
      <c r="C71" s="15">
        <f>+C70+([1]Sheet1!$D$13*[1]Sheet1!$C$14/12)</f>
        <v>94375</v>
      </c>
      <c r="D71" s="15">
        <f>+D70+[1]Sheet1!$C$10/12</f>
        <v>254100.00000000026</v>
      </c>
      <c r="E71" s="15">
        <f t="shared" si="2"/>
        <v>159725.00000000026</v>
      </c>
      <c r="F71" s="3">
        <v>63</v>
      </c>
    </row>
    <row r="72" spans="1:6" x14ac:dyDescent="0.25">
      <c r="A72" s="3">
        <v>63</v>
      </c>
      <c r="B72" s="16">
        <f t="shared" si="1"/>
        <v>5</v>
      </c>
      <c r="C72" s="15">
        <f>+C71+([1]Sheet1!$D$13*[1]Sheet1!$C$14/12)</f>
        <v>94687.5</v>
      </c>
      <c r="D72" s="15">
        <f>+D71+[1]Sheet1!$C$10/12</f>
        <v>258133.3333333336</v>
      </c>
      <c r="E72" s="15">
        <f t="shared" si="2"/>
        <v>163445.8333333336</v>
      </c>
      <c r="F72" s="3">
        <v>64</v>
      </c>
    </row>
    <row r="73" spans="1:6" x14ac:dyDescent="0.25">
      <c r="A73" s="3">
        <v>64</v>
      </c>
      <c r="B73" s="16">
        <f t="shared" si="1"/>
        <v>5</v>
      </c>
      <c r="C73" s="15">
        <f>+C72+([1]Sheet1!$D$13*[1]Sheet1!$C$14/12)</f>
        <v>95000</v>
      </c>
      <c r="D73" s="15">
        <f>+D72+[1]Sheet1!$C$10/12</f>
        <v>262166.66666666692</v>
      </c>
      <c r="E73" s="15">
        <f t="shared" si="2"/>
        <v>167166.66666666692</v>
      </c>
      <c r="F73" s="3">
        <v>65</v>
      </c>
    </row>
    <row r="74" spans="1:6" x14ac:dyDescent="0.25">
      <c r="A74" s="3">
        <v>65</v>
      </c>
      <c r="B74" s="16">
        <f t="shared" ref="B74:B128" si="3">ROUNDDOWN(A74/12,0)</f>
        <v>5</v>
      </c>
      <c r="C74" s="15">
        <f>+C73+([1]Sheet1!$D$13*[1]Sheet1!$C$14/12)</f>
        <v>95312.5</v>
      </c>
      <c r="D74" s="15">
        <f>+D73+[1]Sheet1!$C$10/12</f>
        <v>266200.00000000023</v>
      </c>
      <c r="E74" s="15">
        <f t="shared" si="2"/>
        <v>170887.50000000023</v>
      </c>
      <c r="F74" s="3">
        <v>66</v>
      </c>
    </row>
    <row r="75" spans="1:6" x14ac:dyDescent="0.25">
      <c r="A75" s="3">
        <v>66</v>
      </c>
      <c r="B75" s="16">
        <f t="shared" si="3"/>
        <v>5</v>
      </c>
      <c r="C75" s="15">
        <f>+C74+([1]Sheet1!$D$13*[1]Sheet1!$C$14/12)</f>
        <v>95625</v>
      </c>
      <c r="D75" s="15">
        <f>+D74+[1]Sheet1!$C$10/12</f>
        <v>270233.33333333355</v>
      </c>
      <c r="E75" s="15">
        <f t="shared" ref="E75:E128" si="4">+D75-C75</f>
        <v>174608.33333333355</v>
      </c>
      <c r="F75" s="3">
        <v>67</v>
      </c>
    </row>
    <row r="76" spans="1:6" x14ac:dyDescent="0.25">
      <c r="A76" s="3">
        <v>67</v>
      </c>
      <c r="B76" s="16">
        <f t="shared" si="3"/>
        <v>5</v>
      </c>
      <c r="C76" s="15">
        <f>+C75+([1]Sheet1!$D$13*[1]Sheet1!$C$14/12)</f>
        <v>95937.5</v>
      </c>
      <c r="D76" s="15">
        <f>+D75+[1]Sheet1!$C$10/12</f>
        <v>274266.66666666686</v>
      </c>
      <c r="E76" s="15">
        <f t="shared" si="4"/>
        <v>178329.16666666686</v>
      </c>
      <c r="F76" s="3">
        <v>68</v>
      </c>
    </row>
    <row r="77" spans="1:6" x14ac:dyDescent="0.25">
      <c r="A77" s="3">
        <v>68</v>
      </c>
      <c r="B77" s="16">
        <f t="shared" si="3"/>
        <v>5</v>
      </c>
      <c r="C77" s="15">
        <f>+C76+([1]Sheet1!$D$13*[1]Sheet1!$C$14/12)</f>
        <v>96250</v>
      </c>
      <c r="D77" s="15">
        <f>+D76+[1]Sheet1!$C$10/12</f>
        <v>278300.00000000017</v>
      </c>
      <c r="E77" s="15">
        <f t="shared" si="4"/>
        <v>182050.00000000017</v>
      </c>
      <c r="F77" s="3">
        <v>69</v>
      </c>
    </row>
    <row r="78" spans="1:6" x14ac:dyDescent="0.25">
      <c r="A78" s="3">
        <v>69</v>
      </c>
      <c r="B78" s="16">
        <f t="shared" si="3"/>
        <v>5</v>
      </c>
      <c r="C78" s="15">
        <f>+C77+([1]Sheet1!$D$13*[1]Sheet1!$C$14/12)</f>
        <v>96562.5</v>
      </c>
      <c r="D78" s="15">
        <f>+D77+[1]Sheet1!$C$10/12</f>
        <v>282333.33333333349</v>
      </c>
      <c r="E78" s="15">
        <f t="shared" si="4"/>
        <v>185770.83333333349</v>
      </c>
      <c r="F78" s="3">
        <v>70</v>
      </c>
    </row>
    <row r="79" spans="1:6" x14ac:dyDescent="0.25">
      <c r="A79" s="3">
        <v>70</v>
      </c>
      <c r="B79" s="16">
        <f t="shared" si="3"/>
        <v>5</v>
      </c>
      <c r="C79" s="15">
        <f>+C78+([1]Sheet1!$D$13*[1]Sheet1!$C$14/12)</f>
        <v>96875</v>
      </c>
      <c r="D79" s="15">
        <f>+D78+[1]Sheet1!$C$10/12</f>
        <v>286366.6666666668</v>
      </c>
      <c r="E79" s="15">
        <f t="shared" si="4"/>
        <v>189491.6666666668</v>
      </c>
      <c r="F79" s="3">
        <v>71</v>
      </c>
    </row>
    <row r="80" spans="1:6" x14ac:dyDescent="0.25">
      <c r="A80" s="3">
        <v>71</v>
      </c>
      <c r="B80" s="16">
        <f t="shared" si="3"/>
        <v>5</v>
      </c>
      <c r="C80" s="15">
        <f>+C79+([1]Sheet1!$D$13*[1]Sheet1!$C$14/12)</f>
        <v>97187.5</v>
      </c>
      <c r="D80" s="15">
        <f>+D79+[1]Sheet1!$C$10/12</f>
        <v>290400.00000000012</v>
      </c>
      <c r="E80" s="15">
        <f t="shared" si="4"/>
        <v>193212.50000000012</v>
      </c>
      <c r="F80" s="3">
        <v>72</v>
      </c>
    </row>
    <row r="81" spans="1:6" x14ac:dyDescent="0.25">
      <c r="A81" s="3">
        <v>72</v>
      </c>
      <c r="B81" s="16">
        <f t="shared" si="3"/>
        <v>6</v>
      </c>
      <c r="C81" s="15">
        <f>+C80+([1]Sheet1!$D$13*[1]Sheet1!$C$14/12)</f>
        <v>97500</v>
      </c>
      <c r="D81" s="15">
        <f>+D80+[1]Sheet1!$C$10/12</f>
        <v>294433.33333333343</v>
      </c>
      <c r="E81" s="15">
        <f t="shared" si="4"/>
        <v>196933.33333333343</v>
      </c>
      <c r="F81" s="3">
        <v>73</v>
      </c>
    </row>
    <row r="82" spans="1:6" x14ac:dyDescent="0.25">
      <c r="A82" s="3">
        <v>73</v>
      </c>
      <c r="B82" s="16">
        <f t="shared" si="3"/>
        <v>6</v>
      </c>
      <c r="C82" s="15">
        <f>+C81+([1]Sheet1!$D$13*[1]Sheet1!$C$14/12)</f>
        <v>97812.5</v>
      </c>
      <c r="D82" s="15">
        <f>+D81+[1]Sheet1!$C$10/12</f>
        <v>298466.66666666674</v>
      </c>
      <c r="E82" s="15">
        <f t="shared" si="4"/>
        <v>200654.16666666674</v>
      </c>
      <c r="F82" s="3">
        <v>74</v>
      </c>
    </row>
    <row r="83" spans="1:6" x14ac:dyDescent="0.25">
      <c r="A83" s="3">
        <v>74</v>
      </c>
      <c r="B83" s="16">
        <f t="shared" si="3"/>
        <v>6</v>
      </c>
      <c r="C83" s="15">
        <f>+C82+([1]Sheet1!$D$13*[1]Sheet1!$C$14/12)</f>
        <v>98125</v>
      </c>
      <c r="D83" s="15">
        <f>+D82+[1]Sheet1!$C$10/12</f>
        <v>302500.00000000006</v>
      </c>
      <c r="E83" s="15">
        <f t="shared" si="4"/>
        <v>204375.00000000006</v>
      </c>
      <c r="F83" s="3">
        <v>75</v>
      </c>
    </row>
    <row r="84" spans="1:6" x14ac:dyDescent="0.25">
      <c r="A84" s="3">
        <v>75</v>
      </c>
      <c r="B84" s="16">
        <f t="shared" si="3"/>
        <v>6</v>
      </c>
      <c r="C84" s="15">
        <f>+C83+([1]Sheet1!$D$13*[1]Sheet1!$C$14/12)</f>
        <v>98437.5</v>
      </c>
      <c r="D84" s="15">
        <f>+D83+[1]Sheet1!$C$10/12</f>
        <v>306533.33333333337</v>
      </c>
      <c r="E84" s="15">
        <f t="shared" si="4"/>
        <v>208095.83333333337</v>
      </c>
      <c r="F84" s="3">
        <v>76</v>
      </c>
    </row>
    <row r="85" spans="1:6" x14ac:dyDescent="0.25">
      <c r="A85" s="3">
        <v>76</v>
      </c>
      <c r="B85" s="16">
        <f t="shared" si="3"/>
        <v>6</v>
      </c>
      <c r="C85" s="15">
        <f>+C84+([1]Sheet1!$D$13*[1]Sheet1!$C$14/12)</f>
        <v>98750</v>
      </c>
      <c r="D85" s="15">
        <f>+D84+[1]Sheet1!$C$10/12</f>
        <v>310566.66666666669</v>
      </c>
      <c r="E85" s="15">
        <f t="shared" si="4"/>
        <v>211816.66666666669</v>
      </c>
      <c r="F85" s="3">
        <v>77</v>
      </c>
    </row>
    <row r="86" spans="1:6" x14ac:dyDescent="0.25">
      <c r="A86" s="3">
        <v>77</v>
      </c>
      <c r="B86" s="16">
        <f t="shared" si="3"/>
        <v>6</v>
      </c>
      <c r="C86" s="15">
        <f>+C85+([1]Sheet1!$D$13*[1]Sheet1!$C$14/12)</f>
        <v>99062.5</v>
      </c>
      <c r="D86" s="15">
        <f>+D85+[1]Sheet1!$C$10/12</f>
        <v>314600</v>
      </c>
      <c r="E86" s="15">
        <f t="shared" si="4"/>
        <v>215537.5</v>
      </c>
      <c r="F86" s="3">
        <v>78</v>
      </c>
    </row>
    <row r="87" spans="1:6" x14ac:dyDescent="0.25">
      <c r="A87" s="3">
        <v>78</v>
      </c>
      <c r="B87" s="16">
        <f t="shared" si="3"/>
        <v>6</v>
      </c>
      <c r="C87" s="15">
        <f>+C86+([1]Sheet1!$D$13*[1]Sheet1!$C$14/12)</f>
        <v>99375</v>
      </c>
      <c r="D87" s="15">
        <f>+D86+[1]Sheet1!$C$10/12</f>
        <v>318633.33333333331</v>
      </c>
      <c r="E87" s="15">
        <f t="shared" si="4"/>
        <v>219258.33333333331</v>
      </c>
      <c r="F87" s="3">
        <v>79</v>
      </c>
    </row>
    <row r="88" spans="1:6" x14ac:dyDescent="0.25">
      <c r="A88" s="3">
        <v>79</v>
      </c>
      <c r="B88" s="16">
        <f t="shared" si="3"/>
        <v>6</v>
      </c>
      <c r="C88" s="15">
        <f>+C87+([1]Sheet1!$D$13*[1]Sheet1!$C$14/12)</f>
        <v>99687.5</v>
      </c>
      <c r="D88" s="15">
        <f>+D87+[1]Sheet1!$C$10/12</f>
        <v>322666.66666666663</v>
      </c>
      <c r="E88" s="15">
        <f t="shared" si="4"/>
        <v>222979.16666666663</v>
      </c>
      <c r="F88" s="3">
        <v>80</v>
      </c>
    </row>
    <row r="89" spans="1:6" x14ac:dyDescent="0.25">
      <c r="A89" s="3">
        <v>80</v>
      </c>
      <c r="B89" s="16">
        <f t="shared" si="3"/>
        <v>6</v>
      </c>
      <c r="C89" s="15">
        <f>+C88+([1]Sheet1!$D$13*[1]Sheet1!$C$14/12)</f>
        <v>100000</v>
      </c>
      <c r="D89" s="15">
        <f>+D88+[1]Sheet1!$C$10/12</f>
        <v>326699.99999999994</v>
      </c>
      <c r="E89" s="15">
        <f t="shared" si="4"/>
        <v>226699.99999999994</v>
      </c>
      <c r="F89" s="3">
        <v>81</v>
      </c>
    </row>
    <row r="90" spans="1:6" x14ac:dyDescent="0.25">
      <c r="A90" s="3">
        <v>81</v>
      </c>
      <c r="B90" s="16">
        <f t="shared" si="3"/>
        <v>6</v>
      </c>
      <c r="C90" s="15">
        <f>+C89+([1]Sheet1!$D$13*[1]Sheet1!$C$14/12)</f>
        <v>100312.5</v>
      </c>
      <c r="D90" s="15">
        <f>+D89+[1]Sheet1!$C$10/12</f>
        <v>330733.33333333326</v>
      </c>
      <c r="E90" s="15">
        <f t="shared" si="4"/>
        <v>230420.83333333326</v>
      </c>
      <c r="F90" s="3">
        <v>82</v>
      </c>
    </row>
    <row r="91" spans="1:6" x14ac:dyDescent="0.25">
      <c r="A91" s="3">
        <v>82</v>
      </c>
      <c r="B91" s="16">
        <f t="shared" si="3"/>
        <v>6</v>
      </c>
      <c r="C91" s="15">
        <f>+C90+([1]Sheet1!$D$13*[1]Sheet1!$C$14/12)</f>
        <v>100625</v>
      </c>
      <c r="D91" s="15">
        <f>+D90+[1]Sheet1!$C$10/12</f>
        <v>334766.66666666657</v>
      </c>
      <c r="E91" s="15">
        <f t="shared" si="4"/>
        <v>234141.66666666657</v>
      </c>
      <c r="F91" s="3">
        <v>83</v>
      </c>
    </row>
    <row r="92" spans="1:6" x14ac:dyDescent="0.25">
      <c r="A92" s="3">
        <v>83</v>
      </c>
      <c r="B92" s="16">
        <f t="shared" si="3"/>
        <v>6</v>
      </c>
      <c r="C92" s="15">
        <f>+C91+([1]Sheet1!$D$13*[1]Sheet1!$C$14/12)</f>
        <v>100937.5</v>
      </c>
      <c r="D92" s="15">
        <f>+D91+[1]Sheet1!$C$10/12</f>
        <v>338799.99999999988</v>
      </c>
      <c r="E92" s="15">
        <f t="shared" si="4"/>
        <v>237862.49999999988</v>
      </c>
      <c r="F92" s="3">
        <v>84</v>
      </c>
    </row>
    <row r="93" spans="1:6" x14ac:dyDescent="0.25">
      <c r="A93" s="3">
        <v>84</v>
      </c>
      <c r="B93" s="16">
        <f t="shared" si="3"/>
        <v>7</v>
      </c>
      <c r="C93" s="15">
        <f>+C92+([1]Sheet1!$D$13*[1]Sheet1!$C$14/12)</f>
        <v>101250</v>
      </c>
      <c r="D93" s="15">
        <f>+D92+[1]Sheet1!$C$10/12</f>
        <v>342833.3333333332</v>
      </c>
      <c r="E93" s="15">
        <f t="shared" si="4"/>
        <v>241583.3333333332</v>
      </c>
      <c r="F93" s="3">
        <v>85</v>
      </c>
    </row>
    <row r="94" spans="1:6" x14ac:dyDescent="0.25">
      <c r="A94" s="3">
        <v>85</v>
      </c>
      <c r="B94" s="16">
        <f t="shared" si="3"/>
        <v>7</v>
      </c>
      <c r="C94" s="15">
        <f>+C93+([1]Sheet1!$D$13*[1]Sheet1!$C$14/12)</f>
        <v>101562.5</v>
      </c>
      <c r="D94" s="15">
        <f>+D93+[1]Sheet1!$C$10/12</f>
        <v>346866.66666666651</v>
      </c>
      <c r="E94" s="15">
        <f t="shared" si="4"/>
        <v>245304.16666666651</v>
      </c>
      <c r="F94" s="3">
        <v>86</v>
      </c>
    </row>
    <row r="95" spans="1:6" x14ac:dyDescent="0.25">
      <c r="A95" s="3">
        <v>86</v>
      </c>
      <c r="B95" s="16">
        <f t="shared" si="3"/>
        <v>7</v>
      </c>
      <c r="C95" s="15">
        <f>+C94+([1]Sheet1!$D$13*[1]Sheet1!$C$14/12)</f>
        <v>101875</v>
      </c>
      <c r="D95" s="15">
        <f>+D94+[1]Sheet1!$C$10/12</f>
        <v>350899.99999999983</v>
      </c>
      <c r="E95" s="15">
        <f t="shared" si="4"/>
        <v>249024.99999999983</v>
      </c>
      <c r="F95" s="3">
        <v>87</v>
      </c>
    </row>
    <row r="96" spans="1:6" x14ac:dyDescent="0.25">
      <c r="A96" s="3">
        <v>87</v>
      </c>
      <c r="B96" s="16">
        <f t="shared" si="3"/>
        <v>7</v>
      </c>
      <c r="C96" s="15">
        <f>+C95+([1]Sheet1!$D$13*[1]Sheet1!$C$14/12)</f>
        <v>102187.5</v>
      </c>
      <c r="D96" s="15">
        <f>+D95+[1]Sheet1!$C$10/12</f>
        <v>354933.33333333314</v>
      </c>
      <c r="E96" s="15">
        <f t="shared" si="4"/>
        <v>252745.83333333314</v>
      </c>
      <c r="F96" s="3">
        <v>88</v>
      </c>
    </row>
    <row r="97" spans="1:6" x14ac:dyDescent="0.25">
      <c r="A97" s="3">
        <v>88</v>
      </c>
      <c r="B97" s="16">
        <f t="shared" si="3"/>
        <v>7</v>
      </c>
      <c r="C97" s="15">
        <f>+C96+([1]Sheet1!$D$13*[1]Sheet1!$C$14/12)</f>
        <v>102500</v>
      </c>
      <c r="D97" s="15">
        <f>+D96+[1]Sheet1!$C$10/12</f>
        <v>358966.66666666645</v>
      </c>
      <c r="E97" s="15">
        <f t="shared" si="4"/>
        <v>256466.66666666645</v>
      </c>
      <c r="F97" s="3">
        <v>89</v>
      </c>
    </row>
    <row r="98" spans="1:6" x14ac:dyDescent="0.25">
      <c r="A98" s="3">
        <v>89</v>
      </c>
      <c r="B98" s="16">
        <f t="shared" si="3"/>
        <v>7</v>
      </c>
      <c r="C98" s="15">
        <f>+C97+([1]Sheet1!$D$13*[1]Sheet1!$C$14/12)</f>
        <v>102812.5</v>
      </c>
      <c r="D98" s="15">
        <f>+D97+[1]Sheet1!$C$10/12</f>
        <v>362999.99999999977</v>
      </c>
      <c r="E98" s="15">
        <f t="shared" si="4"/>
        <v>260187.49999999977</v>
      </c>
      <c r="F98" s="3">
        <v>90</v>
      </c>
    </row>
    <row r="99" spans="1:6" x14ac:dyDescent="0.25">
      <c r="A99" s="3">
        <v>90</v>
      </c>
      <c r="B99" s="16">
        <f t="shared" si="3"/>
        <v>7</v>
      </c>
      <c r="C99" s="15">
        <f>+C98+([1]Sheet1!$D$13*[1]Sheet1!$C$14/12)</f>
        <v>103125</v>
      </c>
      <c r="D99" s="15">
        <f>+D98+[1]Sheet1!$C$10/12</f>
        <v>367033.33333333308</v>
      </c>
      <c r="E99" s="15">
        <f t="shared" si="4"/>
        <v>263908.33333333308</v>
      </c>
      <c r="F99" s="3">
        <v>91</v>
      </c>
    </row>
    <row r="100" spans="1:6" x14ac:dyDescent="0.25">
      <c r="A100" s="3">
        <v>91</v>
      </c>
      <c r="B100" s="16">
        <f t="shared" si="3"/>
        <v>7</v>
      </c>
      <c r="C100" s="15">
        <f>+C99+([1]Sheet1!$D$13*[1]Sheet1!$C$14/12)</f>
        <v>103437.5</v>
      </c>
      <c r="D100" s="15">
        <f>+D99+[1]Sheet1!$C$10/12</f>
        <v>371066.6666666664</v>
      </c>
      <c r="E100" s="15">
        <f t="shared" si="4"/>
        <v>267629.1666666664</v>
      </c>
      <c r="F100" s="3">
        <v>92</v>
      </c>
    </row>
    <row r="101" spans="1:6" x14ac:dyDescent="0.25">
      <c r="A101" s="3">
        <v>92</v>
      </c>
      <c r="B101" s="16">
        <f t="shared" si="3"/>
        <v>7</v>
      </c>
      <c r="C101" s="15">
        <f>+C100+([1]Sheet1!$D$13*[1]Sheet1!$C$14/12)</f>
        <v>103750</v>
      </c>
      <c r="D101" s="15">
        <f>+D100+[1]Sheet1!$C$10/12</f>
        <v>375099.99999999971</v>
      </c>
      <c r="E101" s="15">
        <f t="shared" si="4"/>
        <v>271349.99999999971</v>
      </c>
      <c r="F101" s="3">
        <v>93</v>
      </c>
    </row>
    <row r="102" spans="1:6" x14ac:dyDescent="0.25">
      <c r="A102" s="3">
        <v>93</v>
      </c>
      <c r="B102" s="16">
        <f t="shared" si="3"/>
        <v>7</v>
      </c>
      <c r="C102" s="15">
        <f>+C101+([1]Sheet1!$D$13*[1]Sheet1!$C$14/12)</f>
        <v>104062.5</v>
      </c>
      <c r="D102" s="15">
        <f>+D101+[1]Sheet1!$C$10/12</f>
        <v>379133.33333333302</v>
      </c>
      <c r="E102" s="15">
        <f t="shared" si="4"/>
        <v>275070.83333333302</v>
      </c>
      <c r="F102" s="3">
        <v>94</v>
      </c>
    </row>
    <row r="103" spans="1:6" x14ac:dyDescent="0.25">
      <c r="A103" s="3">
        <v>94</v>
      </c>
      <c r="B103" s="16">
        <f t="shared" si="3"/>
        <v>7</v>
      </c>
      <c r="C103" s="15">
        <f>+C102+([1]Sheet1!$D$13*[1]Sheet1!$C$14/12)</f>
        <v>104375</v>
      </c>
      <c r="D103" s="15">
        <f>+D102+[1]Sheet1!$C$10/12</f>
        <v>383166.66666666634</v>
      </c>
      <c r="E103" s="15">
        <f t="shared" si="4"/>
        <v>278791.66666666634</v>
      </c>
      <c r="F103" s="3">
        <v>95</v>
      </c>
    </row>
    <row r="104" spans="1:6" x14ac:dyDescent="0.25">
      <c r="A104" s="3">
        <v>95</v>
      </c>
      <c r="B104" s="16">
        <f t="shared" si="3"/>
        <v>7</v>
      </c>
      <c r="C104" s="15">
        <f>+C103+([1]Sheet1!$D$13*[1]Sheet1!$C$14/12)</f>
        <v>104687.5</v>
      </c>
      <c r="D104" s="15">
        <f>+D103+[1]Sheet1!$C$10/12</f>
        <v>387199.99999999965</v>
      </c>
      <c r="E104" s="15">
        <f t="shared" si="4"/>
        <v>282512.49999999965</v>
      </c>
      <c r="F104" s="3">
        <v>96</v>
      </c>
    </row>
    <row r="105" spans="1:6" x14ac:dyDescent="0.25">
      <c r="A105" s="3">
        <v>96</v>
      </c>
      <c r="B105" s="16">
        <f t="shared" si="3"/>
        <v>8</v>
      </c>
      <c r="C105" s="15">
        <f>+C104+([1]Sheet1!$D$13*[1]Sheet1!$C$14/12)</f>
        <v>105000</v>
      </c>
      <c r="D105" s="15">
        <f>+D104+[1]Sheet1!$C$10/12</f>
        <v>391233.33333333296</v>
      </c>
      <c r="E105" s="15">
        <f t="shared" si="4"/>
        <v>286233.33333333296</v>
      </c>
      <c r="F105" s="3">
        <v>97</v>
      </c>
    </row>
    <row r="106" spans="1:6" x14ac:dyDescent="0.25">
      <c r="A106" s="3">
        <v>97</v>
      </c>
      <c r="B106" s="16">
        <f t="shared" si="3"/>
        <v>8</v>
      </c>
      <c r="C106" s="15">
        <f>+C105+([1]Sheet1!$D$13*[1]Sheet1!$C$14/12)</f>
        <v>105312.5</v>
      </c>
      <c r="D106" s="15">
        <f>+D105+[1]Sheet1!$C$10/12</f>
        <v>395266.66666666628</v>
      </c>
      <c r="E106" s="15">
        <f t="shared" si="4"/>
        <v>289954.16666666628</v>
      </c>
      <c r="F106" s="3">
        <v>98</v>
      </c>
    </row>
    <row r="107" spans="1:6" x14ac:dyDescent="0.25">
      <c r="A107" s="3">
        <v>98</v>
      </c>
      <c r="B107" s="16">
        <f t="shared" si="3"/>
        <v>8</v>
      </c>
      <c r="C107" s="15">
        <f>+C106+([1]Sheet1!$D$13*[1]Sheet1!$C$14/12)</f>
        <v>105625</v>
      </c>
      <c r="D107" s="15">
        <f>+D106+[1]Sheet1!$C$10/12</f>
        <v>399299.99999999959</v>
      </c>
      <c r="E107" s="15">
        <f t="shared" si="4"/>
        <v>293674.99999999959</v>
      </c>
      <c r="F107" s="3">
        <v>99</v>
      </c>
    </row>
    <row r="108" spans="1:6" x14ac:dyDescent="0.25">
      <c r="A108" s="3">
        <v>99</v>
      </c>
      <c r="B108" s="16">
        <f t="shared" si="3"/>
        <v>8</v>
      </c>
      <c r="C108" s="15">
        <f>+C107+([1]Sheet1!$D$13*[1]Sheet1!$C$14/12)</f>
        <v>105937.5</v>
      </c>
      <c r="D108" s="15">
        <f>+D107+[1]Sheet1!$C$10/12</f>
        <v>403333.33333333291</v>
      </c>
      <c r="E108" s="15">
        <f t="shared" si="4"/>
        <v>297395.83333333291</v>
      </c>
      <c r="F108" s="3">
        <v>100</v>
      </c>
    </row>
    <row r="109" spans="1:6" x14ac:dyDescent="0.25">
      <c r="A109" s="3">
        <v>100</v>
      </c>
      <c r="B109" s="16">
        <f t="shared" si="3"/>
        <v>8</v>
      </c>
      <c r="C109" s="15">
        <f>+C108+([1]Sheet1!$D$13*[1]Sheet1!$C$14/12)</f>
        <v>106250</v>
      </c>
      <c r="D109" s="15">
        <f>+D108+[1]Sheet1!$C$10/12</f>
        <v>407366.66666666622</v>
      </c>
      <c r="E109" s="15">
        <f t="shared" si="4"/>
        <v>301116.66666666622</v>
      </c>
      <c r="F109" s="3">
        <v>101</v>
      </c>
    </row>
    <row r="110" spans="1:6" x14ac:dyDescent="0.25">
      <c r="A110" s="3">
        <v>101</v>
      </c>
      <c r="B110" s="16">
        <f t="shared" si="3"/>
        <v>8</v>
      </c>
      <c r="C110" s="15">
        <f>+C109+([1]Sheet1!$D$13*[1]Sheet1!$C$14/12)</f>
        <v>106562.5</v>
      </c>
      <c r="D110" s="15">
        <f>+D109+[1]Sheet1!$C$10/12</f>
        <v>411399.99999999953</v>
      </c>
      <c r="E110" s="15">
        <f t="shared" si="4"/>
        <v>304837.49999999953</v>
      </c>
      <c r="F110" s="3">
        <v>102</v>
      </c>
    </row>
    <row r="111" spans="1:6" x14ac:dyDescent="0.25">
      <c r="A111" s="3">
        <v>102</v>
      </c>
      <c r="B111" s="16">
        <f t="shared" si="3"/>
        <v>8</v>
      </c>
      <c r="C111" s="15">
        <f>+C110+([1]Sheet1!$D$13*[1]Sheet1!$C$14/12)</f>
        <v>106875</v>
      </c>
      <c r="D111" s="15">
        <f>+D110+[1]Sheet1!$C$10/12</f>
        <v>415433.33333333285</v>
      </c>
      <c r="E111" s="15">
        <f t="shared" si="4"/>
        <v>308558.33333333285</v>
      </c>
      <c r="F111" s="3">
        <v>103</v>
      </c>
    </row>
    <row r="112" spans="1:6" x14ac:dyDescent="0.25">
      <c r="A112" s="3">
        <v>103</v>
      </c>
      <c r="B112" s="16">
        <f t="shared" si="3"/>
        <v>8</v>
      </c>
      <c r="C112" s="15">
        <f>+C111+([1]Sheet1!$D$13*[1]Sheet1!$C$14/12)</f>
        <v>107187.5</v>
      </c>
      <c r="D112" s="15">
        <f>+D111+[1]Sheet1!$C$10/12</f>
        <v>419466.66666666616</v>
      </c>
      <c r="E112" s="15">
        <f t="shared" si="4"/>
        <v>312279.16666666616</v>
      </c>
      <c r="F112" s="3">
        <v>104</v>
      </c>
    </row>
    <row r="113" spans="1:6" x14ac:dyDescent="0.25">
      <c r="A113" s="3">
        <v>104</v>
      </c>
      <c r="B113" s="16">
        <f t="shared" si="3"/>
        <v>8</v>
      </c>
      <c r="C113" s="15">
        <f>+C112+([1]Sheet1!$D$13*[1]Sheet1!$C$14/12)</f>
        <v>107500</v>
      </c>
      <c r="D113" s="15">
        <f>+D112+[1]Sheet1!$C$10/12</f>
        <v>423499.99999999948</v>
      </c>
      <c r="E113" s="15">
        <f t="shared" si="4"/>
        <v>315999.99999999948</v>
      </c>
      <c r="F113" s="3">
        <v>105</v>
      </c>
    </row>
    <row r="114" spans="1:6" x14ac:dyDescent="0.25">
      <c r="A114" s="3">
        <v>105</v>
      </c>
      <c r="B114" s="16">
        <f t="shared" si="3"/>
        <v>8</v>
      </c>
      <c r="C114" s="15">
        <f>+C113+([1]Sheet1!$D$13*[1]Sheet1!$C$14/12)</f>
        <v>107812.5</v>
      </c>
      <c r="D114" s="15">
        <f>+D113+[1]Sheet1!$C$10/12</f>
        <v>427533.33333333279</v>
      </c>
      <c r="E114" s="15">
        <f t="shared" si="4"/>
        <v>319720.83333333279</v>
      </c>
      <c r="F114" s="3">
        <v>106</v>
      </c>
    </row>
    <row r="115" spans="1:6" x14ac:dyDescent="0.25">
      <c r="A115" s="3">
        <v>106</v>
      </c>
      <c r="B115" s="16">
        <f t="shared" si="3"/>
        <v>8</v>
      </c>
      <c r="C115" s="15">
        <f>+C114+([1]Sheet1!$D$13*[1]Sheet1!$C$14/12)</f>
        <v>108125</v>
      </c>
      <c r="D115" s="15">
        <f>+D114+[1]Sheet1!$C$10/12</f>
        <v>431566.6666666661</v>
      </c>
      <c r="E115" s="15">
        <f t="shared" si="4"/>
        <v>323441.6666666661</v>
      </c>
      <c r="F115" s="3">
        <v>107</v>
      </c>
    </row>
    <row r="116" spans="1:6" x14ac:dyDescent="0.25">
      <c r="A116" s="3">
        <v>107</v>
      </c>
      <c r="B116" s="16">
        <f t="shared" si="3"/>
        <v>8</v>
      </c>
      <c r="C116" s="15">
        <f>+C115+([1]Sheet1!$D$13*[1]Sheet1!$C$14/12)</f>
        <v>108437.5</v>
      </c>
      <c r="D116" s="15">
        <f>+D115+[1]Sheet1!$C$10/12</f>
        <v>435599.99999999942</v>
      </c>
      <c r="E116" s="15">
        <f t="shared" si="4"/>
        <v>327162.49999999942</v>
      </c>
      <c r="F116" s="3">
        <v>108</v>
      </c>
    </row>
    <row r="117" spans="1:6" x14ac:dyDescent="0.25">
      <c r="A117" s="3">
        <v>108</v>
      </c>
      <c r="B117" s="16">
        <f t="shared" si="3"/>
        <v>9</v>
      </c>
      <c r="C117" s="15">
        <f>+C116+([1]Sheet1!$D$13*[1]Sheet1!$C$14/12)</f>
        <v>108750</v>
      </c>
      <c r="D117" s="15">
        <f>+D116+[1]Sheet1!$C$10/12</f>
        <v>439633.33333333273</v>
      </c>
      <c r="E117" s="15">
        <f t="shared" si="4"/>
        <v>330883.33333333273</v>
      </c>
      <c r="F117" s="3">
        <v>109</v>
      </c>
    </row>
    <row r="118" spans="1:6" x14ac:dyDescent="0.25">
      <c r="A118" s="3">
        <v>109</v>
      </c>
      <c r="B118" s="16">
        <f t="shared" si="3"/>
        <v>9</v>
      </c>
      <c r="C118" s="15">
        <f>+C117+([1]Sheet1!$D$13*[1]Sheet1!$C$14/12)</f>
        <v>109062.5</v>
      </c>
      <c r="D118" s="15">
        <f>+D117+[1]Sheet1!$C$10/12</f>
        <v>443666.66666666605</v>
      </c>
      <c r="E118" s="15">
        <f t="shared" si="4"/>
        <v>334604.16666666605</v>
      </c>
      <c r="F118" s="3">
        <v>110</v>
      </c>
    </row>
    <row r="119" spans="1:6" x14ac:dyDescent="0.25">
      <c r="A119" s="3">
        <v>110</v>
      </c>
      <c r="B119" s="16">
        <f t="shared" si="3"/>
        <v>9</v>
      </c>
      <c r="C119" s="15">
        <f>+C118+([1]Sheet1!$D$13*[1]Sheet1!$C$14/12)</f>
        <v>109375</v>
      </c>
      <c r="D119" s="15">
        <f>+D118+[1]Sheet1!$C$10/12</f>
        <v>447699.99999999936</v>
      </c>
      <c r="E119" s="15">
        <f t="shared" si="4"/>
        <v>338324.99999999936</v>
      </c>
      <c r="F119" s="3">
        <v>111</v>
      </c>
    </row>
    <row r="120" spans="1:6" x14ac:dyDescent="0.25">
      <c r="A120" s="3">
        <v>111</v>
      </c>
      <c r="B120" s="16">
        <f t="shared" si="3"/>
        <v>9</v>
      </c>
      <c r="C120" s="15">
        <f>+C119+([1]Sheet1!$D$13*[1]Sheet1!$C$14/12)</f>
        <v>109687.5</v>
      </c>
      <c r="D120" s="15">
        <f>+D119+[1]Sheet1!$C$10/12</f>
        <v>451733.33333333267</v>
      </c>
      <c r="E120" s="15">
        <f t="shared" si="4"/>
        <v>342045.83333333267</v>
      </c>
      <c r="F120" s="3">
        <v>112</v>
      </c>
    </row>
    <row r="121" spans="1:6" x14ac:dyDescent="0.25">
      <c r="A121" s="3">
        <v>112</v>
      </c>
      <c r="B121" s="16">
        <f t="shared" si="3"/>
        <v>9</v>
      </c>
      <c r="C121" s="15">
        <f>+C120+([1]Sheet1!$D$13*[1]Sheet1!$C$14/12)</f>
        <v>110000</v>
      </c>
      <c r="D121" s="15">
        <f>+D120+[1]Sheet1!$C$10/12</f>
        <v>455766.66666666599</v>
      </c>
      <c r="E121" s="15">
        <f t="shared" si="4"/>
        <v>345766.66666666599</v>
      </c>
      <c r="F121" s="3">
        <v>113</v>
      </c>
    </row>
    <row r="122" spans="1:6" x14ac:dyDescent="0.25">
      <c r="A122" s="3">
        <v>113</v>
      </c>
      <c r="B122" s="16">
        <f t="shared" si="3"/>
        <v>9</v>
      </c>
      <c r="C122" s="15">
        <f>+C121+([1]Sheet1!$D$13*[1]Sheet1!$C$14/12)</f>
        <v>110312.5</v>
      </c>
      <c r="D122" s="15">
        <f>+D121+[1]Sheet1!$C$10/12</f>
        <v>459799.9999999993</v>
      </c>
      <c r="E122" s="15">
        <f t="shared" si="4"/>
        <v>349487.4999999993</v>
      </c>
      <c r="F122" s="3">
        <v>114</v>
      </c>
    </row>
    <row r="123" spans="1:6" x14ac:dyDescent="0.25">
      <c r="A123" s="3">
        <v>114</v>
      </c>
      <c r="B123" s="16">
        <f t="shared" si="3"/>
        <v>9</v>
      </c>
      <c r="C123" s="15">
        <f>+C122+([1]Sheet1!$D$13*[1]Sheet1!$C$14/12)</f>
        <v>110625</v>
      </c>
      <c r="D123" s="15">
        <f>+D122+[1]Sheet1!$C$10/12</f>
        <v>463833.33333333262</v>
      </c>
      <c r="E123" s="15">
        <f t="shared" si="4"/>
        <v>353208.33333333262</v>
      </c>
      <c r="F123" s="3">
        <v>115</v>
      </c>
    </row>
    <row r="124" spans="1:6" x14ac:dyDescent="0.25">
      <c r="A124" s="3">
        <v>115</v>
      </c>
      <c r="B124" s="16">
        <f t="shared" si="3"/>
        <v>9</v>
      </c>
      <c r="C124" s="15">
        <f>+C123+([1]Sheet1!$D$13*[1]Sheet1!$C$14/12)</f>
        <v>110937.5</v>
      </c>
      <c r="D124" s="15">
        <f>+D123+[1]Sheet1!$C$10/12</f>
        <v>467866.66666666593</v>
      </c>
      <c r="E124" s="15">
        <f t="shared" si="4"/>
        <v>356929.16666666593</v>
      </c>
      <c r="F124" s="3">
        <v>116</v>
      </c>
    </row>
    <row r="125" spans="1:6" x14ac:dyDescent="0.25">
      <c r="A125" s="3">
        <v>116</v>
      </c>
      <c r="B125" s="16">
        <f t="shared" si="3"/>
        <v>9</v>
      </c>
      <c r="C125" s="15">
        <f>+C124+([1]Sheet1!$D$13*[1]Sheet1!$C$14/12)</f>
        <v>111250</v>
      </c>
      <c r="D125" s="15">
        <f>+D124+[1]Sheet1!$C$10/12</f>
        <v>471899.99999999924</v>
      </c>
      <c r="E125" s="15">
        <f t="shared" si="4"/>
        <v>360649.99999999924</v>
      </c>
      <c r="F125" s="3">
        <v>117</v>
      </c>
    </row>
    <row r="126" spans="1:6" x14ac:dyDescent="0.25">
      <c r="A126" s="3">
        <v>117</v>
      </c>
      <c r="B126" s="16">
        <f t="shared" si="3"/>
        <v>9</v>
      </c>
      <c r="C126" s="15">
        <f>+C125+([1]Sheet1!$D$13*[1]Sheet1!$C$14/12)</f>
        <v>111562.5</v>
      </c>
      <c r="D126" s="15">
        <f>+D125+[1]Sheet1!$C$10/12</f>
        <v>475933.33333333256</v>
      </c>
      <c r="E126" s="15">
        <f t="shared" si="4"/>
        <v>364370.83333333256</v>
      </c>
      <c r="F126" s="3">
        <v>118</v>
      </c>
    </row>
    <row r="127" spans="1:6" x14ac:dyDescent="0.25">
      <c r="A127" s="3">
        <v>118</v>
      </c>
      <c r="B127" s="16">
        <f t="shared" si="3"/>
        <v>9</v>
      </c>
      <c r="C127" s="15">
        <f>+C126+([1]Sheet1!$D$13*[1]Sheet1!$C$14/12)</f>
        <v>111875</v>
      </c>
      <c r="D127" s="15">
        <f>+D126+[1]Sheet1!$C$10/12</f>
        <v>479966.66666666587</v>
      </c>
      <c r="E127" s="15">
        <f t="shared" si="4"/>
        <v>368091.66666666587</v>
      </c>
      <c r="F127" s="3">
        <v>119</v>
      </c>
    </row>
    <row r="128" spans="1:6" x14ac:dyDescent="0.25">
      <c r="A128" s="3">
        <v>119</v>
      </c>
      <c r="B128" s="16">
        <f t="shared" si="3"/>
        <v>9</v>
      </c>
      <c r="C128" s="15">
        <f>+C127+([1]Sheet1!$D$13*[1]Sheet1!$C$14/12)</f>
        <v>112187.5</v>
      </c>
      <c r="D128" s="15">
        <f>+D127+[1]Sheet1!$C$10/12</f>
        <v>483999.99999999919</v>
      </c>
      <c r="E128" s="15">
        <f t="shared" si="4"/>
        <v>371812.49999999919</v>
      </c>
      <c r="F128" s="3">
        <v>120</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customXsn xmlns="http://schemas.microsoft.com/office/2006/metadata/customXsn">
  <xsnLocation/>
  <cached>True</cached>
  <openByDefault>True</openByDefault>
  <xsnScope/>
</customXsn>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ef69bd3d617c4fcb9e4f2a530e7df119 xmlns="98906899-2ac6-44de-a137-e7e74ee9b1a1">
      <Terms xmlns="http://schemas.microsoft.com/office/infopath/2007/PartnerControls"/>
    </ef69bd3d617c4fcb9e4f2a530e7df119>
    <TaxCatchAll xmlns="98906899-2ac6-44de-a137-e7e74ee9b1a1"/>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F14C5EDB95405146BB61F290CDEAD6C6" ma:contentTypeVersion="2" ma:contentTypeDescription="Create a new document." ma:contentTypeScope="" ma:versionID="e3d96d051d47a969f5c58847caac76c8">
  <xsd:schema xmlns:xsd="http://www.w3.org/2001/XMLSchema" xmlns:xs="http://www.w3.org/2001/XMLSchema" xmlns:p="http://schemas.microsoft.com/office/2006/metadata/properties" xmlns:ns2="98906899-2ac6-44de-a137-e7e74ee9b1a1" targetNamespace="http://schemas.microsoft.com/office/2006/metadata/properties" ma:root="true" ma:fieldsID="38defc68367d13740af10d0c2f525cca" ns2:_="">
    <xsd:import namespace="98906899-2ac6-44de-a137-e7e74ee9b1a1"/>
    <xsd:element name="properties">
      <xsd:complexType>
        <xsd:sequence>
          <xsd:element name="documentManagement">
            <xsd:complexType>
              <xsd:all>
                <xsd:element ref="ns2:ef69bd3d617c4fcb9e4f2a530e7df119" minOccurs="0"/>
                <xsd:element ref="ns2:TaxCatchAll" minOccurs="0"/>
                <xsd:element ref="ns2:TaxCatchAllLabel"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906899-2ac6-44de-a137-e7e74ee9b1a1" elementFormDefault="qualified">
    <xsd:import namespace="http://schemas.microsoft.com/office/2006/documentManagement/types"/>
    <xsd:import namespace="http://schemas.microsoft.com/office/infopath/2007/PartnerControls"/>
    <xsd:element name="ef69bd3d617c4fcb9e4f2a530e7df119" ma:index="8" nillable="true" ma:taxonomy="true" ma:internalName="ef69bd3d617c4fcb9e4f2a530e7df119" ma:taxonomyFieldName="Category1" ma:displayName="Category" ma:readOnly="false" ma:default="" ma:fieldId="{ef69bd3d-617c-4fcb-9e4f-2a530e7df119}" ma:sspId="1933786e-3eef-4a26-a1a4-a8137d768b49" ma:termSetId="e9a84a99-5051-41e0-9615-5c960abf6dd2" ma:anchorId="00000000-0000-0000-0000-000000000000" ma:open="false" ma:isKeyword="false">
      <xsd:complexType>
        <xsd:sequence>
          <xsd:element ref="pc:Terms" minOccurs="0" maxOccurs="1"/>
        </xsd:sequence>
      </xsd:complexType>
    </xsd:element>
    <xsd:element name="TaxCatchAll" ma:index="9" nillable="true" ma:displayName="Taxonomy Catch All Column" ma:description="" ma:hidden="true" ma:list="{f5c36464-a5e3-42d5-b7f0-7e34285e03dd}" ma:internalName="TaxCatchAll" ma:showField="CatchAllData" ma:web="98906899-2ac6-44de-a137-e7e74ee9b1a1">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f5c36464-a5e3-42d5-b7f0-7e34285e03dd}" ma:internalName="TaxCatchAllLabel" ma:readOnly="true" ma:showField="CatchAllDataLabel" ma:web="98906899-2ac6-44de-a137-e7e74ee9b1a1">
      <xsd:complexType>
        <xsd:complexContent>
          <xsd:extension base="dms:MultiChoiceLookup">
            <xsd:sequence>
              <xsd:element name="Value" type="dms:Lookup" maxOccurs="unbounded" minOccurs="0" nillable="true"/>
            </xsd:sequence>
          </xsd:extension>
        </xsd:complexContent>
      </xsd:complexType>
    </xsd:element>
    <xsd:element name="SharedWithUsers" ma:index="12"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ED3B17-8994-4C77-8AB1-E8E555E409CD}">
  <ds:schemaRefs>
    <ds:schemaRef ds:uri="http://schemas.microsoft.com/office/2006/metadata/customXsn"/>
  </ds:schemaRefs>
</ds:datastoreItem>
</file>

<file path=customXml/itemProps2.xml><?xml version="1.0" encoding="utf-8"?>
<ds:datastoreItem xmlns:ds="http://schemas.openxmlformats.org/officeDocument/2006/customXml" ds:itemID="{692220BE-2CFB-4333-92E0-875F7C11B88B}">
  <ds:schemaRefs>
    <ds:schemaRef ds:uri="http://schemas.microsoft.com/sharepoint/v3/contenttype/forms"/>
  </ds:schemaRefs>
</ds:datastoreItem>
</file>

<file path=customXml/itemProps3.xml><?xml version="1.0" encoding="utf-8"?>
<ds:datastoreItem xmlns:ds="http://schemas.openxmlformats.org/officeDocument/2006/customXml" ds:itemID="{17070B8D-1635-4D4E-ABBA-77F073253D1E}">
  <ds:schemaRefs>
    <ds:schemaRef ds:uri="http://purl.org/dc/terms/"/>
    <ds:schemaRef ds:uri="http://schemas.openxmlformats.org/package/2006/metadata/core-properties"/>
    <ds:schemaRef ds:uri="98906899-2ac6-44de-a137-e7e74ee9b1a1"/>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4.xml><?xml version="1.0" encoding="utf-8"?>
<ds:datastoreItem xmlns:ds="http://schemas.openxmlformats.org/officeDocument/2006/customXml" ds:itemID="{15C20B68-2293-4704-90EB-180A8F512F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906899-2ac6-44de-a137-e7e74ee9b1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ROI Calculator</vt:lpstr>
      <vt:lpstr>Values for Graph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Malott</dc:creator>
  <cp:lastModifiedBy>Stephen Malott</cp:lastModifiedBy>
  <cp:lastPrinted>2016-11-18T14:42:48Z</cp:lastPrinted>
  <dcterms:created xsi:type="dcterms:W3CDTF">2016-05-11T13:01:31Z</dcterms:created>
  <dcterms:modified xsi:type="dcterms:W3CDTF">2016-12-16T14:26:17Z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0x010100F14C5EDB95405146BB61F290CDEAD6C6</vt:lpwstr>
  </property>
</Properties>
</file>